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ulu\Documents\"/>
    </mc:Choice>
  </mc:AlternateContent>
  <bookViews>
    <workbookView xWindow="0" yWindow="0" windowWidth="19200" windowHeight="8715" tabRatio="840" activeTab="2"/>
  </bookViews>
  <sheets>
    <sheet name="Sources and Uses of Funds" sheetId="4" r:id="rId1"/>
    <sheet name="Uses of Funds as per PIM" sheetId="8" r:id="rId2"/>
    <sheet name="EEP Statement" sheetId="10" r:id="rId3"/>
    <sheet name="DLI Statement" sheetId="9" r:id="rId4"/>
    <sheet name="AWP" sheetId="11" r:id="rId5"/>
    <sheet name="Dec 2022 TB &amp; Financials" sheetId="15" r:id="rId6"/>
  </sheets>
  <externalReferences>
    <externalReference r:id="rId7"/>
    <externalReference r:id="rId8"/>
    <externalReference r:id="rId9"/>
  </externalReferences>
  <calcPr calcId="162913"/>
  <fileRecoveryPr repairLoad="1"/>
</workbook>
</file>

<file path=xl/calcChain.xml><?xml version="1.0" encoding="utf-8"?>
<calcChain xmlns="http://schemas.openxmlformats.org/spreadsheetml/2006/main">
  <c r="E14" i="8" l="1"/>
  <c r="C53" i="4"/>
  <c r="C55" i="4"/>
  <c r="C35" i="4"/>
  <c r="C49" i="4" s="1"/>
  <c r="C46" i="4"/>
  <c r="C33" i="4"/>
  <c r="G26" i="15"/>
  <c r="G25" i="15"/>
  <c r="C30" i="4"/>
  <c r="C38" i="4"/>
  <c r="C42" i="4"/>
  <c r="C44" i="4"/>
  <c r="C45" i="4"/>
  <c r="C43" i="4"/>
  <c r="C41" i="4"/>
  <c r="C40" i="4"/>
  <c r="C39" i="4"/>
  <c r="C37" i="4"/>
  <c r="C36" i="4"/>
  <c r="C34" i="4"/>
  <c r="C32" i="4"/>
  <c r="C31" i="4"/>
  <c r="C25" i="4"/>
  <c r="C23" i="4"/>
  <c r="D26" i="10"/>
  <c r="D25" i="10"/>
  <c r="D24" i="10"/>
  <c r="D23" i="10"/>
  <c r="D22" i="10"/>
  <c r="D21" i="10"/>
  <c r="D20" i="10"/>
  <c r="D19" i="10"/>
  <c r="D18" i="10"/>
  <c r="D17" i="10"/>
  <c r="D51" i="15" l="1"/>
  <c r="D49" i="15"/>
  <c r="G14" i="8" l="1"/>
  <c r="G50" i="15" l="1"/>
  <c r="G49" i="15"/>
  <c r="G48" i="15"/>
  <c r="G47" i="15"/>
  <c r="G45" i="15"/>
  <c r="G44" i="15"/>
  <c r="F46" i="15"/>
  <c r="F43" i="15"/>
  <c r="F42" i="15"/>
  <c r="F41" i="15"/>
  <c r="F40" i="15"/>
  <c r="G39" i="15"/>
  <c r="G38" i="15"/>
  <c r="G37" i="15"/>
  <c r="G36" i="15"/>
  <c r="G35" i="15"/>
  <c r="G34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7" i="15"/>
  <c r="F51" i="15" s="1"/>
  <c r="G4" i="15"/>
  <c r="G5" i="15"/>
  <c r="G6" i="15"/>
  <c r="G3" i="15"/>
  <c r="G51" i="15" s="1"/>
  <c r="C18" i="4"/>
  <c r="C16" i="4"/>
  <c r="E27" i="15"/>
  <c r="E6" i="15"/>
  <c r="H27" i="15" l="1"/>
  <c r="F52" i="15"/>
  <c r="C56" i="4"/>
  <c r="H6" i="15"/>
  <c r="F32" i="8"/>
  <c r="B32" i="8"/>
  <c r="C32" i="8"/>
  <c r="D32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14" i="8"/>
  <c r="E17" i="8"/>
  <c r="G17" i="8" s="1"/>
  <c r="E18" i="8"/>
  <c r="G18" i="8" s="1"/>
  <c r="E19" i="8"/>
  <c r="G19" i="8" s="1"/>
  <c r="E20" i="8"/>
  <c r="G20" i="8" s="1"/>
  <c r="E21" i="8"/>
  <c r="G21" i="8" s="1"/>
  <c r="E22" i="8"/>
  <c r="G22" i="8" s="1"/>
  <c r="E23" i="8"/>
  <c r="G23" i="8" s="1"/>
  <c r="E24" i="8"/>
  <c r="G24" i="8" s="1"/>
  <c r="E25" i="8"/>
  <c r="G25" i="8" s="1"/>
  <c r="E26" i="8"/>
  <c r="G26" i="8" s="1"/>
  <c r="E27" i="8"/>
  <c r="G27" i="8" s="1"/>
  <c r="E28" i="8"/>
  <c r="G28" i="8" s="1"/>
  <c r="E29" i="8"/>
  <c r="G29" i="8" s="1"/>
  <c r="E30" i="8"/>
  <c r="G30" i="8" s="1"/>
  <c r="E16" i="8"/>
  <c r="G16" i="8" s="1"/>
  <c r="E15" i="8"/>
  <c r="G15" i="8" s="1"/>
  <c r="E25" i="10"/>
  <c r="E20" i="10"/>
  <c r="E18" i="10"/>
  <c r="E26" i="10"/>
  <c r="E24" i="10"/>
  <c r="E23" i="10"/>
  <c r="E22" i="10"/>
  <c r="E21" i="10"/>
  <c r="E17" i="10"/>
  <c r="C19" i="4"/>
  <c r="C26" i="4" s="1"/>
  <c r="G32" i="8" l="1"/>
  <c r="E32" i="8"/>
  <c r="D30" i="10"/>
  <c r="C50" i="4"/>
  <c r="E19" i="10"/>
  <c r="E30" i="10" s="1"/>
  <c r="A94" i="11" l="1"/>
  <c r="D132" i="11"/>
  <c r="D128" i="11"/>
  <c r="D129" i="11" s="1"/>
  <c r="D127" i="11"/>
  <c r="D126" i="11"/>
  <c r="A125" i="11"/>
  <c r="D123" i="11"/>
  <c r="D121" i="11"/>
  <c r="D120" i="11"/>
  <c r="D119" i="11"/>
  <c r="D118" i="11"/>
  <c r="D117" i="11"/>
  <c r="D116" i="11"/>
  <c r="D115" i="11"/>
  <c r="D114" i="11"/>
  <c r="D113" i="11"/>
  <c r="D112" i="11"/>
  <c r="D110" i="11"/>
  <c r="D124" i="11" s="1"/>
  <c r="D109" i="11"/>
  <c r="D108" i="11"/>
  <c r="C106" i="11"/>
  <c r="C105" i="11"/>
  <c r="C104" i="11"/>
  <c r="C103" i="11"/>
  <c r="C102" i="11"/>
  <c r="C101" i="11"/>
  <c r="A100" i="11"/>
  <c r="D98" i="11"/>
  <c r="D97" i="11"/>
  <c r="D96" i="11"/>
  <c r="D95" i="11"/>
  <c r="D99" i="11" s="1"/>
  <c r="D92" i="11"/>
  <c r="D91" i="11"/>
  <c r="D90" i="11"/>
  <c r="D89" i="11"/>
  <c r="D93" i="11" s="1"/>
  <c r="A88" i="11"/>
  <c r="D86" i="11"/>
  <c r="D85" i="11"/>
  <c r="D84" i="11"/>
  <c r="D83" i="11"/>
  <c r="D87" i="11" s="1"/>
  <c r="A82" i="11"/>
  <c r="C80" i="11"/>
  <c r="D78" i="11"/>
  <c r="D77" i="11"/>
  <c r="D76" i="11"/>
  <c r="D79" i="11" s="1"/>
  <c r="A75" i="11"/>
  <c r="D73" i="11"/>
  <c r="D72" i="11"/>
  <c r="D74" i="11" s="1"/>
  <c r="A71" i="11"/>
  <c r="D69" i="11"/>
  <c r="D68" i="11"/>
  <c r="D67" i="11"/>
  <c r="D66" i="11"/>
  <c r="D70" i="11" s="1"/>
  <c r="A65" i="11"/>
  <c r="D63" i="11"/>
  <c r="D62" i="11"/>
  <c r="D61" i="11"/>
  <c r="D60" i="11"/>
  <c r="D64" i="11" s="1"/>
  <c r="D59" i="11"/>
  <c r="A58" i="11"/>
  <c r="D56" i="11"/>
  <c r="D57" i="11" s="1"/>
  <c r="D55" i="11"/>
  <c r="A54" i="11"/>
  <c r="D52" i="11"/>
  <c r="D53" i="11" s="1"/>
  <c r="D51" i="11"/>
  <c r="D50" i="11"/>
  <c r="A49" i="11"/>
  <c r="D48" i="11"/>
  <c r="C47" i="11"/>
  <c r="C46" i="11"/>
  <c r="C45" i="11"/>
  <c r="C44" i="11"/>
  <c r="A43" i="11"/>
  <c r="D42" i="11"/>
  <c r="C41" i="11"/>
  <c r="C40" i="11"/>
  <c r="C39" i="11"/>
  <c r="C38" i="11"/>
  <c r="C37" i="11"/>
  <c r="C36" i="11"/>
  <c r="C35" i="11"/>
  <c r="C34" i="11"/>
  <c r="A33" i="11"/>
  <c r="D32" i="11"/>
  <c r="D31" i="11"/>
  <c r="A30" i="11"/>
  <c r="C28" i="11"/>
  <c r="C27" i="11"/>
  <c r="C26" i="11"/>
  <c r="C25" i="11"/>
  <c r="C24" i="11"/>
  <c r="C23" i="11"/>
  <c r="D22" i="11"/>
  <c r="C21" i="11"/>
  <c r="C20" i="11"/>
  <c r="C19" i="11"/>
  <c r="D18" i="11"/>
  <c r="D17" i="11"/>
  <c r="D16" i="11"/>
  <c r="D29" i="11" s="1"/>
  <c r="A15" i="11"/>
  <c r="D12" i="11"/>
  <c r="D11" i="11"/>
  <c r="D10" i="11"/>
  <c r="D9" i="11"/>
  <c r="D8" i="11"/>
  <c r="D7" i="11"/>
  <c r="D6" i="11"/>
  <c r="D14" i="11" s="1"/>
  <c r="A4" i="11"/>
  <c r="D130" i="11" l="1"/>
  <c r="G8" i="9" l="1"/>
  <c r="G10" i="9"/>
  <c r="G11" i="9"/>
  <c r="G12" i="9"/>
  <c r="G14" i="9"/>
  <c r="G16" i="9"/>
  <c r="G17" i="9"/>
  <c r="G20" i="9"/>
  <c r="G21" i="9"/>
  <c r="G22" i="9"/>
  <c r="G23" i="9"/>
  <c r="F24" i="9"/>
  <c r="G19" i="9"/>
  <c r="G18" i="9"/>
  <c r="G15" i="9"/>
  <c r="G13" i="9"/>
  <c r="E24" i="9" l="1"/>
  <c r="G24" i="9" s="1"/>
  <c r="G9" i="9"/>
  <c r="F26" i="9" l="1"/>
</calcChain>
</file>

<file path=xl/sharedStrings.xml><?xml version="1.0" encoding="utf-8"?>
<sst xmlns="http://schemas.openxmlformats.org/spreadsheetml/2006/main" count="541" uniqueCount="346">
  <si>
    <t>Total</t>
  </si>
  <si>
    <t>Expenditure</t>
  </si>
  <si>
    <t>Sources of Fund</t>
  </si>
  <si>
    <t>Opening Cash Balance</t>
  </si>
  <si>
    <t>Add Receipts</t>
  </si>
  <si>
    <t>Total Financing</t>
  </si>
  <si>
    <t>Total Closing Cash Balance</t>
  </si>
  <si>
    <t>Variance</t>
  </si>
  <si>
    <t>Others</t>
  </si>
  <si>
    <t>Project</t>
  </si>
  <si>
    <t>Revised</t>
  </si>
  <si>
    <t>PAD</t>
  </si>
  <si>
    <t>Closing Balances</t>
  </si>
  <si>
    <t>Total Uses of Funds by Components</t>
  </si>
  <si>
    <t>Explanation of</t>
  </si>
  <si>
    <t xml:space="preserve">PAD /Life of </t>
  </si>
  <si>
    <t>Cummulative for</t>
  </si>
  <si>
    <t xml:space="preserve">Cummulative for  </t>
  </si>
  <si>
    <t>Statement of Sources and Uses of Funds</t>
  </si>
  <si>
    <t>World Bank IDA Funds</t>
  </si>
  <si>
    <t>Uses of Funds (Breakdown)</t>
  </si>
  <si>
    <t>AFRICA HIGHER EDUCATION CENTERS OF EXCELLENCE PROJECT</t>
  </si>
  <si>
    <t>DISBURSEMENT LINKED TO INDICATORS</t>
  </si>
  <si>
    <t>ACTIONS TO BE COMPLETED</t>
  </si>
  <si>
    <t>STATUS OF ACTIONS COMPLETION</t>
  </si>
  <si>
    <t>AMOUNT ALLOCATED</t>
  </si>
  <si>
    <t>AMOUNT DISBURSED</t>
  </si>
  <si>
    <t>UNDISBURSED BALANCE</t>
  </si>
  <si>
    <t>NOTES ANNEX</t>
  </si>
  <si>
    <t>Government Funds</t>
  </si>
  <si>
    <t>Student Fees</t>
  </si>
  <si>
    <t>Less:  ACE Expenditure as per Project Implementation Plan</t>
  </si>
  <si>
    <t>Expenditure Classification 1 as per Project Implementation Plan</t>
  </si>
  <si>
    <t>EEP 1: Salaries</t>
  </si>
  <si>
    <t>Total EEPs</t>
  </si>
  <si>
    <t>Eligible Expenditure Program (EEP)</t>
  </si>
  <si>
    <t xml:space="preserve">Statement of Reimbursable Eligible Expenditure Programs (EEPs) </t>
  </si>
  <si>
    <t>College of Medicine</t>
  </si>
  <si>
    <t>DLR 2.7 External revenue generation</t>
  </si>
  <si>
    <t>DLR 2.8 institution participating in benchmarking exercise</t>
  </si>
  <si>
    <t xml:space="preserve">DLR 3.1 Timely withdrawal applications supported by interim unaudited financial reports </t>
  </si>
  <si>
    <t xml:space="preserve">DLR 3.2 Functioning audit committee </t>
  </si>
  <si>
    <t>DLR 3.3 Functioning internal audit unit</t>
  </si>
  <si>
    <t>DLR 3.4 Transparency of financial management</t>
  </si>
  <si>
    <t>DLR 4.1 timely procurement audit reports</t>
  </si>
  <si>
    <t>DLR 4.2timely and satisfactory procurement progress report</t>
  </si>
  <si>
    <t>DLR 2.5 peer reviewed journal papers or peer reviewed conference papers prepared collaboratively with national, regional or international co authors</t>
  </si>
  <si>
    <t>DLR 2.4 partnership for collaboration in applied research and training</t>
  </si>
  <si>
    <t>DLR 2.3 Quality accrediatation for education programs</t>
  </si>
  <si>
    <t>DLR 2.1 Timely implementation of annual work plans</t>
  </si>
  <si>
    <t>DLR 1.1 Signing of the performance and funding agreements and establishing national steering committee</t>
  </si>
  <si>
    <t>DLR 2.6 faculty and PHD student exchanges to promote regional research and teraching collaborations</t>
  </si>
  <si>
    <t>DLR 2.2 Newly enrolled students in the ACE of which at least 20% must be regional African students</t>
  </si>
  <si>
    <t>AFRICA HIGHER EDUCATION CENTERS OF EXCELLENCE PROJECT (151847)</t>
  </si>
  <si>
    <t>DLR 1.2 Development of the project implementation plan</t>
  </si>
  <si>
    <t>USD</t>
  </si>
  <si>
    <t>AFRICA HIGHER EDUCATION CENTERS OF EXCELLENCE PROJECT (151847))</t>
  </si>
  <si>
    <t>Completion of effectiveness conditions</t>
  </si>
  <si>
    <t>Done</t>
  </si>
  <si>
    <t>Detailed implemetation plans for ACE approved by ministry in charge of higher education</t>
  </si>
  <si>
    <t xml:space="preserve">Timely execution of annual work plan </t>
  </si>
  <si>
    <t>Accreditation at National level submitted to NCHE</t>
  </si>
  <si>
    <t>To sign 6 MoUs</t>
  </si>
  <si>
    <t>8 national, 24 regional and 8 international faculty exchanged</t>
  </si>
  <si>
    <t>To enroll for benchmarking under PASET this year 2018</t>
  </si>
  <si>
    <t>Waiting for opening by PASET</t>
  </si>
  <si>
    <t>Internal audit committee produces unaudited financial report</t>
  </si>
  <si>
    <t>Interim unaudited financial report almost through</t>
  </si>
  <si>
    <t>Formation of Internal audit committee and minutes available</t>
  </si>
  <si>
    <t>In place</t>
  </si>
  <si>
    <t>Setting up financial management dissemination channels</t>
  </si>
  <si>
    <t>Produce procurement report together with finacial report</t>
  </si>
  <si>
    <t>Postings done on WB site</t>
  </si>
  <si>
    <t>EEP 2: Teaching and laboratory materials</t>
  </si>
  <si>
    <t>EEP 3: Printing and stationery</t>
  </si>
  <si>
    <t>EEP 4: Communation expenses</t>
  </si>
  <si>
    <t>EEP 5: Student provisions</t>
  </si>
  <si>
    <t>EEP 6: Fuels and oils</t>
  </si>
  <si>
    <t>EEP 7: Utilities</t>
  </si>
  <si>
    <t>EEP 8: Insurance</t>
  </si>
  <si>
    <t>EEP 9: Maintenance expenses</t>
  </si>
  <si>
    <t>EEP 10: Training and staff development</t>
  </si>
  <si>
    <t>Generate $900,000</t>
  </si>
  <si>
    <t>7 faculty, 1 PhD and 2 Technical staff sent, whilst 3 came to COM (1 national and 2 international), awaiting 10 staff from RUFORUM universities</t>
  </si>
  <si>
    <t>Enrol 126MSc and 10PhD students</t>
  </si>
  <si>
    <t>All 5 programs not yet accredited</t>
  </si>
  <si>
    <t>Publish 5 papers</t>
  </si>
  <si>
    <t>60% completed</t>
  </si>
  <si>
    <t>4 papers published and others in different stages of publication</t>
  </si>
  <si>
    <t xml:space="preserve">Signed 10 MoUs </t>
  </si>
  <si>
    <t>COLLEGE OF MEDICINE (UNIVERSITY OF MALAWI)</t>
  </si>
  <si>
    <t>Actual         US$</t>
  </si>
  <si>
    <t>Planned   US$</t>
  </si>
  <si>
    <t>Variance US$</t>
  </si>
  <si>
    <t>Variance        US$</t>
  </si>
  <si>
    <t>ANNEX: DETAILED ACTIVITIES</t>
  </si>
  <si>
    <t>ACTIVITY NAME</t>
  </si>
  <si>
    <t xml:space="preserve">Quantity </t>
  </si>
  <si>
    <t>Budget USD</t>
  </si>
  <si>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</si>
  <si>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</si>
  <si>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</si>
  <si>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</si>
  <si>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</si>
  <si>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</si>
  <si>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</si>
  <si>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</si>
  <si>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</si>
  <si>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</si>
  <si>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</si>
  <si>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X</t>
  </si>
  <si>
    <t>1.1.2 Cost for accomodation</t>
  </si>
  <si>
    <t>1.1.3 Visit by ACEPHEM leaders to 2 partner institutions</t>
  </si>
  <si>
    <t>1.1.4 Meals</t>
  </si>
  <si>
    <t>1.1.5 Local transportation</t>
  </si>
  <si>
    <t>1.1.6 Resource person</t>
  </si>
  <si>
    <t>1.1.7 Workshop management</t>
  </si>
  <si>
    <t>SUB-TOTAL</t>
  </si>
  <si>
    <t xml:space="preserve">   1.2.1 Tuition support for PhD Students</t>
  </si>
  <si>
    <t xml:space="preserve">   1.2.1.1 Tuition support for Masters Students</t>
  </si>
  <si>
    <t xml:space="preserve">   1.2.2 Stipend support for Post Graduate students</t>
  </si>
  <si>
    <t xml:space="preserve">   1.2.3. Internship Support</t>
  </si>
  <si>
    <t xml:space="preserve">   1.2.4 Internship research funds support</t>
  </si>
  <si>
    <t xml:space="preserve">   1.2.4 Masters research funds support</t>
  </si>
  <si>
    <t xml:space="preserve">   1.2.4 Phd research funds support</t>
  </si>
  <si>
    <t>SUB TOTAL</t>
  </si>
  <si>
    <t>1.4.1 Training Needs assesment</t>
  </si>
  <si>
    <t>1.4.2 Refreshments</t>
  </si>
  <si>
    <t>1.4.3 Workshop management (Stationery)</t>
  </si>
  <si>
    <t>1.4.4 Facilitators allowances</t>
  </si>
  <si>
    <t>1.4.5 Per Diems for participants (Partners)</t>
  </si>
  <si>
    <t>1.4.6 Accomodation</t>
  </si>
  <si>
    <t>1.4.7 Travel for non-national delegates</t>
  </si>
  <si>
    <t>1.4.8 Travel for national delegates</t>
  </si>
  <si>
    <t>2.3.1 Vehicle maintenance and fuel</t>
  </si>
  <si>
    <t>2.4.1 Per Diems for participants (Partners)</t>
  </si>
  <si>
    <t>2.4.2 Travel costs</t>
  </si>
  <si>
    <t>2.4.3 Publication fees</t>
  </si>
  <si>
    <t>2.4.4 Paying for international conferences</t>
  </si>
  <si>
    <t>2.4.5 Research costs for staff</t>
  </si>
  <si>
    <t>3.1.1 Maintenance of ACEPHEM website</t>
  </si>
  <si>
    <t>3.1.2 High School Science Teachers training</t>
  </si>
  <si>
    <t>3.1.3 Open day</t>
  </si>
  <si>
    <t>3.1.4 Community Outreach</t>
  </si>
  <si>
    <t>3.2.1 Accomodation</t>
  </si>
  <si>
    <t>3.2.2 Travel costs</t>
  </si>
  <si>
    <t xml:space="preserve">            3.3.1 Allowances</t>
  </si>
  <si>
    <t xml:space="preserve">            3.3.2 Conference Package</t>
  </si>
  <si>
    <t xml:space="preserve">            3.3.3 Travel Cost for Local Partners</t>
  </si>
  <si>
    <t>SUB  TOTAL</t>
  </si>
  <si>
    <t>3.4 Conduct short courses (as part of external revenue generation)</t>
  </si>
  <si>
    <t>4.1.1 Travel</t>
  </si>
  <si>
    <t>4.1.2 Accomodation</t>
  </si>
  <si>
    <t>4.1.4 Meetings with partners</t>
  </si>
  <si>
    <t>4.1.5 Grant writing meetings with partner institutions</t>
  </si>
  <si>
    <t xml:space="preserve">             4.2.1 Conference Package</t>
  </si>
  <si>
    <t>4.2.2 Per diem for local partners</t>
  </si>
  <si>
    <t xml:space="preserve">4.2.3 Refreshments </t>
  </si>
  <si>
    <t>4.2.5 Travel cost and perdiems (International)</t>
  </si>
  <si>
    <t xml:space="preserve">             4.3.1 Conference Package</t>
  </si>
  <si>
    <t>4.3.2 Per diem for local partners</t>
  </si>
  <si>
    <t xml:space="preserve">4.3.3 Refreshments </t>
  </si>
  <si>
    <t>4.3.5 Travel cost for local Partners</t>
  </si>
  <si>
    <t>5.2.1 Accomodation for ISAB meeting</t>
  </si>
  <si>
    <t>5.2.1 Per diems for ISAB meeting</t>
  </si>
  <si>
    <t>5.2.3 Visa cost</t>
  </si>
  <si>
    <t>5.2.4 Local travel</t>
  </si>
  <si>
    <t>5.2.5 Conference package</t>
  </si>
  <si>
    <t>5.2.6 Travel Cost (International)</t>
  </si>
  <si>
    <t>5.2.7 Accomodation for National Steering meeting</t>
  </si>
  <si>
    <t>5.2.8 Travel for National Steering meeting</t>
  </si>
  <si>
    <t>5.2.9 Conference Package</t>
  </si>
  <si>
    <t>5.3.1 Per diem for local steering committee meeting</t>
  </si>
  <si>
    <t>5.3.2 Refreshments for local steering committee meeting</t>
  </si>
  <si>
    <t>5.3.3 Per diem for local steering committee meeting</t>
  </si>
  <si>
    <t>5.3.4 Travel cost for local steering committee meeting</t>
  </si>
  <si>
    <t>5.2.8 Per diem for sub-committee meeting</t>
  </si>
  <si>
    <t>5.2.7 Per diem for sub-committee meeting</t>
  </si>
  <si>
    <t>5.2.9 Refreshments for sub-committee meeting</t>
  </si>
  <si>
    <t>5.3.0 Travel cost for sub-committee meeting</t>
  </si>
  <si>
    <t>5.3.1 ACEPHEM members travel cost</t>
  </si>
  <si>
    <t>5.3.2 Capacity Building Workshops for ACEPHEM Staff</t>
  </si>
  <si>
    <t>5.3.1 Office furniture</t>
  </si>
  <si>
    <t>5.3.2 Communication</t>
  </si>
  <si>
    <t>5.3.3 General Office supplies</t>
  </si>
  <si>
    <t>GRAND TOTAL</t>
  </si>
  <si>
    <t xml:space="preserve">Account Number                                        </t>
  </si>
  <si>
    <t xml:space="preserve">Description                                                         </t>
  </si>
  <si>
    <t>Debits</t>
  </si>
  <si>
    <t>Credits</t>
  </si>
  <si>
    <t>1000-165-5</t>
  </si>
  <si>
    <t>Grants received :    ACE PHEM</t>
  </si>
  <si>
    <t>1400-165-5</t>
  </si>
  <si>
    <t>Interest received :    ACE PHEM</t>
  </si>
  <si>
    <t>1900-165-5</t>
  </si>
  <si>
    <t>Other Income :    ACE PHEM</t>
  </si>
  <si>
    <t>2000-165-5</t>
  </si>
  <si>
    <t>Staff costs :    - ACEPHEM</t>
  </si>
  <si>
    <t>2605-165-5</t>
  </si>
  <si>
    <t>Lab Supplies :    ACE PHEM</t>
  </si>
  <si>
    <t>3652-165-5</t>
  </si>
  <si>
    <t>Meeting Expenses :    -ACEPHEM</t>
  </si>
  <si>
    <t>3701-165-5</t>
  </si>
  <si>
    <t>Fuel :    - ACEPHEM</t>
  </si>
  <si>
    <t>3702-165-5</t>
  </si>
  <si>
    <t>Subsistene allowance : ACE PHEM</t>
  </si>
  <si>
    <t>3851-165-5</t>
  </si>
  <si>
    <t>Communication :    ACE PHEM</t>
  </si>
  <si>
    <t>3900-165-5</t>
  </si>
  <si>
    <t>Maintainance of Motor vehicle :    ACE PHEM</t>
  </si>
  <si>
    <t>4301-165-5</t>
  </si>
  <si>
    <t>Fellowship Programmes :    ACE PHEM</t>
  </si>
  <si>
    <t>4600-165-5</t>
  </si>
  <si>
    <t>General expenses :    - ACEPHEM</t>
  </si>
  <si>
    <t>4610-165-5</t>
  </si>
  <si>
    <t>Bank Charges :    ACE PHEM</t>
  </si>
  <si>
    <t>5200-165-5</t>
  </si>
  <si>
    <t>Office equipment :    -ACEPHEM</t>
  </si>
  <si>
    <t>5210-165-5</t>
  </si>
  <si>
    <t>Computers - ACEPHEM</t>
  </si>
  <si>
    <t>5300-165-5</t>
  </si>
  <si>
    <t>Furniture and fittings : ACEPHEM</t>
  </si>
  <si>
    <t>5400-165-5</t>
  </si>
  <si>
    <t>Motor vehicles :   ACEPHEM</t>
  </si>
  <si>
    <t>5502-165-5</t>
  </si>
  <si>
    <t>Accumm Depn - Furniture &amp; Fittings :ACEPHEM</t>
  </si>
  <si>
    <t>5503-165-5</t>
  </si>
  <si>
    <t>Accumm Depn - Motor Vehicles :ACEPHEM</t>
  </si>
  <si>
    <t>5506-165-5</t>
  </si>
  <si>
    <t>Accumm Depn - Office Equipment :   ACEPHEM</t>
  </si>
  <si>
    <t>5507-165-5</t>
  </si>
  <si>
    <t>Accumm Depn - Computers :  ACEPHEM</t>
  </si>
  <si>
    <t>6000-165-5</t>
  </si>
  <si>
    <t>Debtors Transactions :    ACE PHEM</t>
  </si>
  <si>
    <t>6438-165-5</t>
  </si>
  <si>
    <t>African Centre for Public Health and Herbal Medicine FCDA</t>
  </si>
  <si>
    <t>6439-165-5</t>
  </si>
  <si>
    <t>African Centre for Public Health and Herbal Medicine Local</t>
  </si>
  <si>
    <t>6800-165-5</t>
  </si>
  <si>
    <t>Cash Imprest - ACE PHEM Cash Imprest</t>
  </si>
  <si>
    <t>7201-165-5</t>
  </si>
  <si>
    <t>Withholding Tax Control Account :   ACE PHEM</t>
  </si>
  <si>
    <t>7737-165-5</t>
  </si>
  <si>
    <t>9100-165-5</t>
  </si>
  <si>
    <t>Capital Fund :ACEPHEM</t>
  </si>
  <si>
    <t>9200-165-5</t>
  </si>
  <si>
    <t>9300-165-5</t>
  </si>
  <si>
    <t>Revaluation Reserve - ACEPHEM</t>
  </si>
  <si>
    <t>Total:</t>
  </si>
  <si>
    <t>Net Income (Loss) for Accounts Listed:</t>
  </si>
  <si>
    <t>Special Expense-Computers :    - ACE PHEM</t>
  </si>
  <si>
    <r>
      <rPr>
        <sz val="10"/>
        <color indexed="8"/>
        <rFont val="Arial"/>
        <family val="2"/>
      </rPr>
      <t xml:space="preserve">$455,000 </t>
    </r>
    <r>
      <rPr>
        <sz val="10"/>
        <rFont val="Arial"/>
        <family val="2"/>
      </rPr>
      <t xml:space="preserve">generated </t>
    </r>
  </si>
  <si>
    <t>Financial report is ready, shared through website</t>
  </si>
  <si>
    <t>Procurement report available with financial report</t>
  </si>
  <si>
    <t>Completed and in progress for subsequent reports.</t>
  </si>
  <si>
    <t>Work is in progress as stakeholders need more time</t>
  </si>
  <si>
    <t>Cars relatively new hence maintenance costs low</t>
  </si>
  <si>
    <t>4925-165-5</t>
  </si>
  <si>
    <t>5010-165-5</t>
  </si>
  <si>
    <t>5220-165-5</t>
  </si>
  <si>
    <t>Laboratory &amp; Hospital  Equipment: ACEPHEM</t>
  </si>
  <si>
    <t>5500-165-5</t>
  </si>
  <si>
    <t>Accumm Depn - Land &amp; Buildings : ACEPHEM</t>
  </si>
  <si>
    <t>5509-165-5</t>
  </si>
  <si>
    <t>Accumm Depn - Laboratory &amp; Hospital  Equipment - ACEPHEM</t>
  </si>
  <si>
    <t>CARTA-Workshop Program ACEPHEM</t>
  </si>
  <si>
    <t>7761-165-5</t>
  </si>
  <si>
    <t>CARTA Institutionalization Programme</t>
  </si>
  <si>
    <t>General Fund:  ACEPHEM</t>
  </si>
  <si>
    <t xml:space="preserve">Enrolled 140 MSc and 18 PhD students </t>
  </si>
  <si>
    <t>1920-165-5</t>
  </si>
  <si>
    <t>Exchange Gain: ACEPHEM</t>
  </si>
  <si>
    <t>JUNE</t>
  </si>
  <si>
    <t>1.1.1  To hold a regional consultative stakeholder meeting for curriculum development or  review (regional, international, and local partners)</t>
  </si>
  <si>
    <t>1.1.8 Accreditation fees</t>
  </si>
  <si>
    <t xml:space="preserve"> </t>
  </si>
  <si>
    <t xml:space="preserve">   1.2.5 Recruitment of students costs</t>
  </si>
  <si>
    <t xml:space="preserve">   1.2.8 Scholarship incentive: Regional PhD students each expected to publish 3 articles before     graduating</t>
  </si>
  <si>
    <t xml:space="preserve">   1.2.8 Scholarship incentive: National PhD students each expected to publish 3 articles before graduating</t>
  </si>
  <si>
    <t xml:space="preserve">   1.2.9 Regional Masters students each expected to publish at least one paper before graduating</t>
  </si>
  <si>
    <t xml:space="preserve">  1.2.10 National Masters students each expected to publish at least one paper before graduating</t>
  </si>
  <si>
    <t xml:space="preserve">  1.2.11 Communications with institutions and partners</t>
  </si>
  <si>
    <t>1.3.1 Purchasing of ODL premises</t>
  </si>
  <si>
    <t>2.1.1 Purchase of ICT equipment (Laptops, projectors and Accesories)</t>
  </si>
  <si>
    <t>2.1.2 Maintenance of heavy duty photocopier</t>
  </si>
  <si>
    <t>2.1.3 General Lab Equipment and supplies</t>
  </si>
  <si>
    <t>2.1.4 Students travels and lodging to partner institutions</t>
  </si>
  <si>
    <t>2.2.1 Salaries for ACEPHEM staff</t>
  </si>
  <si>
    <t>2.2.2 Development of Herbal Medicine research agenda</t>
  </si>
  <si>
    <t>1.2.3 Masters and PhD for Faculty</t>
  </si>
  <si>
    <t>2.3.2 Monitoring and supportive visits to partner institutions</t>
  </si>
  <si>
    <t>1.1    Existing curricula reviewed and improved</t>
  </si>
  <si>
    <t>1.2   Students recruited and supported</t>
  </si>
  <si>
    <t>1.3    Rehabilitate and upgrade teaching and learning facilities</t>
  </si>
  <si>
    <t>1.4    Professional development and short courses for special groups</t>
  </si>
  <si>
    <t>2.1   Procure general use teaching and research equipment and lab supplies</t>
  </si>
  <si>
    <t>2.2   Core team to lead public health and herbal medicine research</t>
  </si>
  <si>
    <t xml:space="preserve">2.3    Field site monitoring and support and vehicle maintenance </t>
  </si>
  <si>
    <t>2.4    Facilitating international conference presentations and manuscript publication</t>
  </si>
  <si>
    <t>3.1    Education outreach program</t>
  </si>
  <si>
    <t>3.2    Facilitating national and regional student and faculty exchange program</t>
  </si>
  <si>
    <t>4.1     International Academic Partners monitoring and support</t>
  </si>
  <si>
    <t>5.1    Project meetings conducted</t>
  </si>
  <si>
    <t xml:space="preserve">5.3     Administration offices funished and equiped   </t>
  </si>
  <si>
    <t>3.4    Conduct short courses (as part of external revenue generation)</t>
  </si>
  <si>
    <t>4.2    MOU signing and joint Implementation Planning meeting</t>
  </si>
  <si>
    <t xml:space="preserve">4.3    Partner implementation plan bi-Annual review meeting </t>
  </si>
  <si>
    <t>In Progress</t>
  </si>
  <si>
    <t>Partly procured Equipment more in progress</t>
  </si>
  <si>
    <t>3.3 Proposal development fopr possible funding (External revenue generation)</t>
  </si>
  <si>
    <t>3801-165-5</t>
  </si>
  <si>
    <t>Cost of Airticket :    ACE PHEM</t>
  </si>
  <si>
    <t>7204-165-5</t>
  </si>
  <si>
    <t>VAT Control Account :   ACE PHEM</t>
  </si>
  <si>
    <t>3.3    Proposal development for possible funding (External revenue generation)</t>
  </si>
  <si>
    <t>3708-165-5</t>
  </si>
  <si>
    <t xml:space="preserve"> Workshops / Meetings :    ACE PHEM</t>
  </si>
  <si>
    <t>Lands &amp; Buildings : ACEPHEM</t>
  </si>
  <si>
    <t>2500-165-5</t>
  </si>
  <si>
    <t>Stationery and Printing costs :    ACE PHEM</t>
  </si>
  <si>
    <t>3800-165-5</t>
  </si>
  <si>
    <t>External travel :    ACE PHEM</t>
  </si>
  <si>
    <t>48 accounts printed</t>
  </si>
  <si>
    <t>MKW</t>
  </si>
  <si>
    <t>for the semi-annual period ending 31 December 2022</t>
  </si>
  <si>
    <t>for the semi-annual period ending…31 Dec 2022</t>
  </si>
  <si>
    <t>for the  period ending 31 Dec 2022</t>
  </si>
  <si>
    <t>2900-165-5</t>
  </si>
  <si>
    <t>General research expenses :    - ACEPHEM</t>
  </si>
  <si>
    <t>4100-165-5</t>
  </si>
  <si>
    <t>Maintainance of equipment :   COM Acephem Project</t>
  </si>
  <si>
    <t>4303-165-5</t>
  </si>
  <si>
    <t>Training Professional subscription :    ACE PHEM</t>
  </si>
  <si>
    <t>4920-165-5</t>
  </si>
  <si>
    <t>Special Expense-Office Equipment :    ACE PHEM</t>
  </si>
  <si>
    <t>5000-165-5</t>
  </si>
  <si>
    <t>Property -Land :   COM Acephem  Project</t>
  </si>
  <si>
    <t>7730-165-5</t>
  </si>
  <si>
    <t>ICARTA PROJECT</t>
  </si>
  <si>
    <t>Semi-Annual Period ending June 2022   MK</t>
  </si>
  <si>
    <t>Semi-Annual Period ending June 2022    US$</t>
  </si>
  <si>
    <t>Financial Year End Dec 30, 2022      MK</t>
  </si>
  <si>
    <t>Financial Year End Dec 30, 2022                        US$</t>
  </si>
  <si>
    <t xml:space="preserve">                     Financial Year Ending June 2022</t>
  </si>
  <si>
    <t>Period ending Dec 2022</t>
  </si>
  <si>
    <t>Financial Year End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</si>
</sst>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charset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21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2" borderId="11" xfId="0" applyFill="1" applyBorder="1"/>
    <xf numFmtId="0" fontId="0" fillId="2" borderId="5" xfId="0" applyFill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7" fillId="0" borderId="2" xfId="0" applyFont="1" applyBorder="1"/>
    <xf numFmtId="0" fontId="2" fillId="0" borderId="3" xfId="0" applyFont="1" applyBorder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7" fillId="0" borderId="6" xfId="0" applyFont="1" applyBorder="1" applyAlignment="1">
      <alignment wrapText="1"/>
    </xf>
    <xf numFmtId="43" fontId="0" fillId="0" borderId="0" xfId="1" applyFont="1"/>
    <xf numFmtId="43" fontId="0" fillId="0" borderId="6" xfId="1" applyFont="1" applyBorder="1"/>
    <xf numFmtId="43" fontId="0" fillId="0" borderId="6" xfId="0" applyNumberFormat="1" applyBorder="1"/>
    <xf numFmtId="43" fontId="3" fillId="0" borderId="6" xfId="0" applyNumberFormat="1" applyFont="1" applyBorder="1"/>
    <xf numFmtId="0" fontId="0" fillId="0" borderId="16" xfId="0" applyBorder="1"/>
    <xf numFmtId="0" fontId="3" fillId="0" borderId="6" xfId="0" applyFont="1" applyBorder="1" applyAlignment="1">
      <alignment horizontal="left"/>
    </xf>
    <xf numFmtId="43" fontId="0" fillId="0" borderId="0" xfId="0" applyNumberFormat="1"/>
    <xf numFmtId="43" fontId="3" fillId="0" borderId="0" xfId="0" applyNumberFormat="1" applyFont="1"/>
    <xf numFmtId="0" fontId="3" fillId="0" borderId="11" xfId="0" applyFont="1" applyBorder="1" applyAlignment="1">
      <alignment horizontal="center"/>
    </xf>
    <xf numFmtId="43" fontId="0" fillId="0" borderId="7" xfId="0" applyNumberFormat="1" applyBorder="1"/>
    <xf numFmtId="0" fontId="0" fillId="0" borderId="16" xfId="0" applyBorder="1" applyAlignment="1">
      <alignment horizontal="right"/>
    </xf>
    <xf numFmtId="0" fontId="10" fillId="0" borderId="14" xfId="0" applyFont="1" applyBorder="1"/>
    <xf numFmtId="0" fontId="2" fillId="0" borderId="6" xfId="0" applyFont="1" applyBorder="1" applyAlignment="1">
      <alignment wrapText="1"/>
    </xf>
    <xf numFmtId="9" fontId="2" fillId="0" borderId="6" xfId="0" applyNumberFormat="1" applyFont="1" applyBorder="1" applyAlignment="1">
      <alignment wrapText="1"/>
    </xf>
    <xf numFmtId="9" fontId="2" fillId="0" borderId="6" xfId="0" applyNumberFormat="1" applyFont="1" applyBorder="1"/>
    <xf numFmtId="0" fontId="2" fillId="0" borderId="0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/>
    <xf numFmtId="0" fontId="0" fillId="0" borderId="6" xfId="0" applyBorder="1" applyAlignment="1">
      <alignment wrapText="1"/>
    </xf>
    <xf numFmtId="0" fontId="2" fillId="0" borderId="6" xfId="0" applyFont="1" applyBorder="1" applyAlignment="1">
      <alignment vertical="center"/>
    </xf>
    <xf numFmtId="0" fontId="3" fillId="0" borderId="0" xfId="0" applyFont="1" applyBorder="1"/>
    <xf numFmtId="43" fontId="3" fillId="0" borderId="12" xfId="0" applyNumberFormat="1" applyFont="1" applyBorder="1"/>
    <xf numFmtId="43" fontId="3" fillId="0" borderId="12" xfId="1" applyFont="1" applyBorder="1"/>
    <xf numFmtId="43" fontId="0" fillId="0" borderId="0" xfId="1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5" applyFont="1" applyBorder="1"/>
    <xf numFmtId="0" fontId="2" fillId="0" borderId="0" xfId="0" applyFont="1" applyAlignment="1">
      <alignment vertical="center"/>
    </xf>
    <xf numFmtId="0" fontId="0" fillId="0" borderId="6" xfId="0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/>
    <xf numFmtId="0" fontId="3" fillId="0" borderId="16" xfId="0" applyFont="1" applyBorder="1" applyAlignment="1"/>
    <xf numFmtId="0" fontId="3" fillId="3" borderId="11" xfId="0" applyFont="1" applyFill="1" applyBorder="1"/>
    <xf numFmtId="0" fontId="0" fillId="3" borderId="3" xfId="0" applyFill="1" applyBorder="1"/>
    <xf numFmtId="0" fontId="8" fillId="3" borderId="6" xfId="0" applyFont="1" applyFill="1" applyBorder="1" applyAlignment="1">
      <alignment horizontal="center" wrapText="1"/>
    </xf>
    <xf numFmtId="43" fontId="8" fillId="3" borderId="6" xfId="1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43" fontId="0" fillId="0" borderId="12" xfId="1" applyFont="1" applyBorder="1" applyAlignment="1">
      <alignment horizontal="right"/>
    </xf>
    <xf numFmtId="43" fontId="0" fillId="0" borderId="7" xfId="1" applyFont="1" applyBorder="1"/>
    <xf numFmtId="43" fontId="0" fillId="0" borderId="12" xfId="1" applyFont="1" applyBorder="1"/>
    <xf numFmtId="0" fontId="15" fillId="4" borderId="18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3" xfId="0" applyFont="1" applyBorder="1"/>
    <xf numFmtId="0" fontId="2" fillId="0" borderId="11" xfId="0" applyFont="1" applyBorder="1"/>
    <xf numFmtId="0" fontId="2" fillId="0" borderId="16" xfId="0" applyFont="1" applyBorder="1"/>
    <xf numFmtId="43" fontId="2" fillId="0" borderId="6" xfId="0" applyNumberFormat="1" applyFont="1" applyBorder="1"/>
    <xf numFmtId="165" fontId="2" fillId="0" borderId="6" xfId="0" applyNumberFormat="1" applyFont="1" applyBorder="1"/>
    <xf numFmtId="0" fontId="1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/>
    <xf numFmtId="0" fontId="18" fillId="5" borderId="19" xfId="0" applyFont="1" applyFill="1" applyBorder="1"/>
    <xf numFmtId="0" fontId="0" fillId="0" borderId="20" xfId="0" applyBorder="1"/>
    <xf numFmtId="0" fontId="0" fillId="0" borderId="21" xfId="0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24" xfId="0" applyFont="1" applyFill="1" applyBorder="1"/>
    <xf numFmtId="0" fontId="20" fillId="0" borderId="0" xfId="0" applyFont="1"/>
    <xf numFmtId="0" fontId="20" fillId="0" borderId="18" xfId="0" applyFont="1" applyBorder="1"/>
    <xf numFmtId="0" fontId="20" fillId="0" borderId="6" xfId="0" applyFont="1" applyFill="1" applyBorder="1"/>
    <xf numFmtId="0" fontId="20" fillId="0" borderId="6" xfId="0" applyFont="1" applyBorder="1"/>
    <xf numFmtId="0" fontId="20" fillId="0" borderId="25" xfId="0" applyFont="1" applyBorder="1"/>
    <xf numFmtId="0" fontId="20" fillId="4" borderId="6" xfId="0" applyFont="1" applyFill="1" applyBorder="1"/>
    <xf numFmtId="0" fontId="20" fillId="4" borderId="25" xfId="0" applyFont="1" applyFill="1" applyBorder="1"/>
    <xf numFmtId="0" fontId="20" fillId="0" borderId="0" xfId="0" applyFont="1" applyFill="1"/>
    <xf numFmtId="0" fontId="20" fillId="0" borderId="18" xfId="0" applyFont="1" applyBorder="1" applyAlignment="1">
      <alignment horizontal="left" wrapText="1" indent="5"/>
    </xf>
    <xf numFmtId="0" fontId="22" fillId="0" borderId="6" xfId="6" applyFont="1" applyFill="1" applyBorder="1"/>
    <xf numFmtId="0" fontId="20" fillId="0" borderId="18" xfId="0" applyFont="1" applyBorder="1" applyAlignment="1">
      <alignment horizontal="left" indent="5"/>
    </xf>
    <xf numFmtId="43" fontId="20" fillId="0" borderId="6" xfId="0" applyNumberFormat="1" applyFont="1" applyBorder="1"/>
    <xf numFmtId="0" fontId="20" fillId="0" borderId="26" xfId="0" applyFont="1" applyFill="1" applyBorder="1" applyAlignment="1">
      <alignment horizontal="left" indent="5"/>
    </xf>
    <xf numFmtId="0" fontId="0" fillId="0" borderId="6" xfId="0" applyFill="1" applyBorder="1"/>
    <xf numFmtId="0" fontId="0" fillId="0" borderId="25" xfId="0" applyBorder="1"/>
    <xf numFmtId="0" fontId="20" fillId="0" borderId="25" xfId="0" applyFont="1" applyFill="1" applyBorder="1"/>
    <xf numFmtId="3" fontId="20" fillId="0" borderId="6" xfId="0" applyNumberFormat="1" applyFont="1" applyFill="1" applyBorder="1"/>
    <xf numFmtId="0" fontId="19" fillId="7" borderId="18" xfId="0" applyFont="1" applyFill="1" applyBorder="1" applyAlignment="1">
      <alignment horizontal="center" vertical="center"/>
    </xf>
    <xf numFmtId="3" fontId="20" fillId="7" borderId="6" xfId="0" applyNumberFormat="1" applyFont="1" applyFill="1" applyBorder="1"/>
    <xf numFmtId="0" fontId="20" fillId="0" borderId="6" xfId="0" applyFont="1" applyFill="1" applyBorder="1" applyAlignment="1">
      <alignment wrapText="1"/>
    </xf>
    <xf numFmtId="0" fontId="19" fillId="4" borderId="18" xfId="0" applyFont="1" applyFill="1" applyBorder="1"/>
    <xf numFmtId="0" fontId="20" fillId="0" borderId="18" xfId="0" applyFont="1" applyBorder="1" applyAlignment="1">
      <alignment horizontal="left" wrapText="1" indent="4"/>
    </xf>
    <xf numFmtId="43" fontId="20" fillId="0" borderId="6" xfId="0" applyNumberFormat="1" applyFont="1" applyFill="1" applyBorder="1"/>
    <xf numFmtId="43" fontId="20" fillId="0" borderId="6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8" xfId="0" applyFont="1" applyBorder="1" applyAlignment="1">
      <alignment horizontal="left" indent="4"/>
    </xf>
    <xf numFmtId="0" fontId="20" fillId="0" borderId="18" xfId="0" applyFont="1" applyFill="1" applyBorder="1" applyAlignment="1">
      <alignment horizontal="left" vertical="center" wrapText="1" indent="4"/>
    </xf>
    <xf numFmtId="0" fontId="19" fillId="7" borderId="6" xfId="0" applyFont="1" applyFill="1" applyBorder="1"/>
    <xf numFmtId="0" fontId="0" fillId="4" borderId="6" xfId="0" applyFill="1" applyBorder="1"/>
    <xf numFmtId="0" fontId="0" fillId="4" borderId="25" xfId="0" applyFill="1" applyBorder="1"/>
    <xf numFmtId="0" fontId="0" fillId="0" borderId="0" xfId="0" applyFill="1"/>
    <xf numFmtId="0" fontId="20" fillId="0" borderId="18" xfId="0" applyFont="1" applyFill="1" applyBorder="1" applyAlignment="1">
      <alignment horizontal="left" indent="5"/>
    </xf>
    <xf numFmtId="0" fontId="0" fillId="0" borderId="25" xfId="0" applyFill="1" applyBorder="1"/>
    <xf numFmtId="0" fontId="0" fillId="8" borderId="0" xfId="0" applyFill="1"/>
    <xf numFmtId="0" fontId="22" fillId="0" borderId="6" xfId="0" applyFont="1" applyFill="1" applyBorder="1"/>
    <xf numFmtId="0" fontId="22" fillId="0" borderId="25" xfId="0" applyFont="1" applyFill="1" applyBorder="1"/>
    <xf numFmtId="0" fontId="22" fillId="0" borderId="0" xfId="0" applyFont="1"/>
    <xf numFmtId="0" fontId="19" fillId="7" borderId="18" xfId="0" applyFont="1" applyFill="1" applyBorder="1" applyAlignment="1">
      <alignment horizontal="center"/>
    </xf>
    <xf numFmtId="0" fontId="23" fillId="7" borderId="6" xfId="0" applyFont="1" applyFill="1" applyBorder="1"/>
    <xf numFmtId="0" fontId="22" fillId="4" borderId="6" xfId="0" applyFont="1" applyFill="1" applyBorder="1"/>
    <xf numFmtId="0" fontId="22" fillId="4" borderId="25" xfId="0" applyFont="1" applyFill="1" applyBorder="1"/>
    <xf numFmtId="0" fontId="20" fillId="8" borderId="18" xfId="0" applyFont="1" applyFill="1" applyBorder="1" applyAlignment="1">
      <alignment horizontal="left" indent="5"/>
    </xf>
    <xf numFmtId="0" fontId="22" fillId="0" borderId="6" xfId="0" applyFont="1" applyBorder="1"/>
    <xf numFmtId="0" fontId="22" fillId="0" borderId="25" xfId="0" applyFont="1" applyBorder="1"/>
    <xf numFmtId="0" fontId="16" fillId="0" borderId="18" xfId="0" applyFont="1" applyBorder="1" applyAlignment="1">
      <alignment horizontal="left" vertical="center" wrapText="1" indent="5"/>
    </xf>
    <xf numFmtId="0" fontId="24" fillId="4" borderId="18" xfId="0" applyFont="1" applyFill="1" applyBorder="1" applyAlignment="1">
      <alignment horizontal="left" vertical="top" wrapText="1"/>
    </xf>
    <xf numFmtId="0" fontId="17" fillId="7" borderId="18" xfId="0" applyFont="1" applyFill="1" applyBorder="1" applyAlignment="1">
      <alignment horizontal="center" vertical="center" wrapText="1"/>
    </xf>
    <xf numFmtId="0" fontId="13" fillId="7" borderId="6" xfId="0" applyFont="1" applyFill="1" applyBorder="1"/>
    <xf numFmtId="0" fontId="16" fillId="0" borderId="26" xfId="0" applyFont="1" applyFill="1" applyBorder="1" applyAlignment="1">
      <alignment horizontal="left" vertical="center" wrapText="1" indent="5"/>
    </xf>
    <xf numFmtId="0" fontId="0" fillId="0" borderId="16" xfId="0" applyFill="1" applyBorder="1"/>
    <xf numFmtId="0" fontId="13" fillId="4" borderId="6" xfId="0" applyFont="1" applyFill="1" applyBorder="1"/>
    <xf numFmtId="0" fontId="16" fillId="0" borderId="18" xfId="0" applyFont="1" applyFill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top" wrapText="1" indent="5"/>
    </xf>
    <xf numFmtId="0" fontId="17" fillId="7" borderId="18" xfId="0" applyFont="1" applyFill="1" applyBorder="1" applyAlignment="1">
      <alignment horizontal="center" vertical="top" wrapText="1"/>
    </xf>
    <xf numFmtId="0" fontId="17" fillId="4" borderId="18" xfId="0" applyFont="1" applyFill="1" applyBorder="1" applyAlignment="1">
      <alignment horizontal="left" vertical="top" wrapText="1"/>
    </xf>
    <xf numFmtId="0" fontId="0" fillId="0" borderId="6" xfId="0" applyFont="1" applyFill="1" applyBorder="1"/>
    <xf numFmtId="43" fontId="0" fillId="0" borderId="6" xfId="0" applyNumberFormat="1" applyFill="1" applyBorder="1"/>
    <xf numFmtId="0" fontId="0" fillId="7" borderId="6" xfId="0" applyFill="1" applyBorder="1"/>
    <xf numFmtId="0" fontId="0" fillId="7" borderId="25" xfId="0" applyFill="1" applyBorder="1"/>
    <xf numFmtId="0" fontId="17" fillId="4" borderId="18" xfId="0" applyFont="1" applyFill="1" applyBorder="1" applyAlignment="1">
      <alignment horizontal="left" vertical="center" wrapText="1"/>
    </xf>
    <xf numFmtId="0" fontId="0" fillId="4" borderId="0" xfId="0" applyFill="1"/>
    <xf numFmtId="0" fontId="17" fillId="0" borderId="18" xfId="0" applyFont="1" applyFill="1" applyBorder="1" applyAlignment="1">
      <alignment horizontal="center" vertical="center" wrapText="1"/>
    </xf>
    <xf numFmtId="0" fontId="13" fillId="0" borderId="6" xfId="0" applyFont="1" applyFill="1" applyBorder="1"/>
    <xf numFmtId="6" fontId="0" fillId="0" borderId="6" xfId="0" applyNumberFormat="1" applyBorder="1"/>
    <xf numFmtId="0" fontId="17" fillId="7" borderId="18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top" wrapText="1" indent="5"/>
    </xf>
    <xf numFmtId="18" fontId="15" fillId="4" borderId="18" xfId="0" applyNumberFormat="1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 indent="5"/>
    </xf>
    <xf numFmtId="0" fontId="0" fillId="0" borderId="15" xfId="0" applyBorder="1"/>
    <xf numFmtId="0" fontId="0" fillId="9" borderId="7" xfId="0" applyFill="1" applyBorder="1"/>
    <xf numFmtId="0" fontId="0" fillId="9" borderId="27" xfId="0" applyFill="1" applyBorder="1"/>
    <xf numFmtId="0" fontId="16" fillId="0" borderId="18" xfId="0" applyFont="1" applyBorder="1" applyAlignment="1">
      <alignment horizontal="left" vertical="center" wrapText="1" indent="4"/>
    </xf>
    <xf numFmtId="0" fontId="0" fillId="0" borderId="27" xfId="0" applyBorder="1"/>
    <xf numFmtId="0" fontId="16" fillId="0" borderId="28" xfId="0" applyFont="1" applyBorder="1" applyAlignment="1">
      <alignment horizontal="left" vertical="center" wrapText="1" indent="4"/>
    </xf>
    <xf numFmtId="0" fontId="0" fillId="0" borderId="7" xfId="0" applyFill="1" applyBorder="1"/>
    <xf numFmtId="0" fontId="17" fillId="7" borderId="26" xfId="0" applyFont="1" applyFill="1" applyBorder="1" applyAlignment="1">
      <alignment horizontal="left" vertical="center" wrapText="1" indent="4"/>
    </xf>
    <xf numFmtId="0" fontId="13" fillId="7" borderId="0" xfId="0" applyFont="1" applyFill="1" applyBorder="1"/>
    <xf numFmtId="0" fontId="0" fillId="0" borderId="29" xfId="0" applyBorder="1"/>
    <xf numFmtId="0" fontId="13" fillId="10" borderId="30" xfId="0" applyFont="1" applyFill="1" applyBorder="1" applyAlignment="1">
      <alignment horizontal="center"/>
    </xf>
    <xf numFmtId="0" fontId="0" fillId="10" borderId="31" xfId="0" applyFill="1" applyBorder="1"/>
    <xf numFmtId="0" fontId="0" fillId="10" borderId="33" xfId="0" applyFill="1" applyBorder="1"/>
    <xf numFmtId="43" fontId="2" fillId="0" borderId="6" xfId="0" applyNumberFormat="1" applyFont="1" applyBorder="1" applyAlignment="1">
      <alignment wrapText="1"/>
    </xf>
    <xf numFmtId="0" fontId="0" fillId="3" borderId="11" xfId="0" applyFill="1" applyBorder="1"/>
    <xf numFmtId="43" fontId="0" fillId="3" borderId="3" xfId="1" applyFont="1" applyFill="1" applyBorder="1"/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0" fillId="0" borderId="0" xfId="0" applyAlignment="1">
      <alignment vertical="top"/>
    </xf>
    <xf numFmtId="43" fontId="0" fillId="0" borderId="8" xfId="0" applyNumberFormat="1" applyBorder="1"/>
    <xf numFmtId="4" fontId="0" fillId="0" borderId="0" xfId="0" applyNumberFormat="1" applyAlignment="1">
      <alignment vertical="top"/>
    </xf>
    <xf numFmtId="4" fontId="0" fillId="0" borderId="0" xfId="0" applyNumberFormat="1"/>
    <xf numFmtId="0" fontId="0" fillId="0" borderId="17" xfId="0" applyBorder="1"/>
    <xf numFmtId="43" fontId="3" fillId="0" borderId="6" xfId="1" applyFont="1" applyBorder="1"/>
    <xf numFmtId="164" fontId="0" fillId="0" borderId="0" xfId="0" applyNumberFormat="1"/>
    <xf numFmtId="43" fontId="1" fillId="0" borderId="20" xfId="1" applyNumberFormat="1" applyFont="1" applyBorder="1"/>
    <xf numFmtId="43" fontId="19" fillId="6" borderId="23" xfId="1" applyNumberFormat="1" applyFont="1" applyFill="1" applyBorder="1"/>
    <xf numFmtId="43" fontId="20" fillId="0" borderId="6" xfId="1" applyNumberFormat="1" applyFont="1" applyFill="1" applyBorder="1"/>
    <xf numFmtId="43" fontId="19" fillId="4" borderId="6" xfId="1" applyNumberFormat="1" applyFont="1" applyFill="1" applyBorder="1"/>
    <xf numFmtId="164" fontId="20" fillId="0" borderId="6" xfId="0" applyNumberFormat="1" applyFont="1" applyFill="1" applyBorder="1"/>
    <xf numFmtId="164" fontId="20" fillId="0" borderId="0" xfId="0" applyNumberFormat="1" applyFont="1"/>
    <xf numFmtId="0" fontId="25" fillId="0" borderId="6" xfId="0" applyFont="1" applyFill="1" applyBorder="1"/>
    <xf numFmtId="43" fontId="19" fillId="7" borderId="6" xfId="1" applyNumberFormat="1" applyFont="1" applyFill="1" applyBorder="1"/>
    <xf numFmtId="0" fontId="20" fillId="0" borderId="18" xfId="0" applyFont="1" applyFill="1" applyBorder="1" applyAlignment="1">
      <alignment horizontal="left" wrapText="1" indent="4"/>
    </xf>
    <xf numFmtId="43" fontId="20" fillId="0" borderId="6" xfId="1" applyNumberFormat="1" applyFont="1" applyFill="1" applyBorder="1" applyAlignment="1">
      <alignment vertical="center"/>
    </xf>
    <xf numFmtId="164" fontId="20" fillId="0" borderId="6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3" fontId="20" fillId="4" borderId="6" xfId="1" applyNumberFormat="1" applyFont="1" applyFill="1" applyBorder="1"/>
    <xf numFmtId="43" fontId="19" fillId="0" borderId="6" xfId="1" applyNumberFormat="1" applyFont="1" applyFill="1" applyBorder="1"/>
    <xf numFmtId="164" fontId="0" fillId="0" borderId="6" xfId="0" applyNumberFormat="1" applyFill="1" applyBorder="1"/>
    <xf numFmtId="0" fontId="16" fillId="0" borderId="18" xfId="0" applyFont="1" applyFill="1" applyBorder="1" applyAlignment="1">
      <alignment horizontal="left" vertical="center" wrapText="1" indent="5"/>
    </xf>
    <xf numFmtId="0" fontId="1" fillId="4" borderId="6" xfId="0" applyFont="1" applyFill="1" applyBorder="1"/>
    <xf numFmtId="0" fontId="1" fillId="0" borderId="6" xfId="0" applyFont="1" applyFill="1" applyBorder="1"/>
    <xf numFmtId="43" fontId="20" fillId="9" borderId="6" xfId="1" applyNumberFormat="1" applyFont="1" applyFill="1" applyBorder="1"/>
    <xf numFmtId="43" fontId="19" fillId="7" borderId="0" xfId="1" applyNumberFormat="1" applyFont="1" applyFill="1" applyBorder="1"/>
    <xf numFmtId="43" fontId="13" fillId="10" borderId="32" xfId="1" applyNumberFormat="1" applyFont="1" applyFill="1" applyBorder="1"/>
    <xf numFmtId="43" fontId="1" fillId="0" borderId="0" xfId="1" applyNumberFormat="1" applyFont="1" applyFill="1"/>
    <xf numFmtId="43" fontId="1" fillId="0" borderId="0" xfId="1" applyNumberFormat="1" applyFont="1"/>
    <xf numFmtId="0" fontId="2" fillId="0" borderId="6" xfId="5" applyFont="1" applyBorder="1" applyAlignment="1">
      <alignment wrapText="1"/>
    </xf>
    <xf numFmtId="43" fontId="0" fillId="0" borderId="0" xfId="1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6" xfId="0" applyFill="1" applyBorder="1"/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43" fontId="0" fillId="0" borderId="0" xfId="0" applyNumberForma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7">
    <cellStyle name="Comma" xfId="1" builtinId="3"/>
    <cellStyle name="Comma 2" xfId="2"/>
    <cellStyle name="Comma 3" xfId="3"/>
    <cellStyle name="Hyperlink" xfId="6" builtinId="8"/>
    <cellStyle name="Normal" xfId="0" builtinId="0"/>
    <cellStyle name="Normal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HES%20BUDGETARY%20PERFORMANCE%20AND%20MANAGEMENT%20ACCOUNTS%20FOR%20QUARTER%20ENDED%2030%20SEPT%202022%20WITHOUT%20PROJECTS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EPHEM%20%20IP%20YEAR%202%202018%20version%201%20Final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CEPHEM%20Annual%20Work%20Plan%2020042020.FL.EDI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HES BUDGETARY PERFORMANCE"/>
      <sheetName val="BT CAMPUS REPORTS"/>
      <sheetName val="LL CAMPUS REPORTS"/>
      <sheetName val="Service Gratuity."/>
      <sheetName val="BT - SCLSAHP"/>
      <sheetName val="BT - MEDICINE &amp; ORAL "/>
      <sheetName val="BT - SGPH"/>
      <sheetName val="BT - SUPPORT"/>
      <sheetName val="BT - SBUs"/>
      <sheetName val="BT - Budget sum"/>
      <sheetName val="BT - Budget 2023 FY"/>
      <sheetName val="BT - Sept TB Main 2022"/>
      <sheetName val="BT - Sept main financials 2022"/>
      <sheetName val="BT - Projects Cons TB"/>
      <sheetName val="BT - Project Financials"/>
      <sheetName val="Complex TB"/>
      <sheetName val="BT - Complex Financials"/>
      <sheetName val="BT - Clinic TB"/>
      <sheetName val="BT - Clinic Financials"/>
      <sheetName val="BT - Conso Financials"/>
      <sheetName val="BT - SUM Budget"/>
      <sheetName val="LL - TB September 2022"/>
      <sheetName val="LL - Receivables Sept 2022"/>
      <sheetName val="LL - Cash September 2022"/>
      <sheetName val="LL - School of Nurs"/>
      <sheetName val="LL - School of MNRH"/>
      <sheetName val="LL - Academic TB June 2022 (2)"/>
      <sheetName val="LL - Support Services"/>
      <sheetName val="LL - Support Services TB"/>
      <sheetName val="LL - DLMC"/>
      <sheetName val="LL - DLMC TB SEP 22"/>
      <sheetName val="LL July - Sept Proj Expenditure"/>
      <sheetName val="Sheet29"/>
      <sheetName val="Sheet30"/>
      <sheetName val="Sheet31"/>
      <sheetName val="Sheet32"/>
      <sheetName val="Sheet33"/>
      <sheetName val="Sheet34"/>
      <sheetName val="Sheet35"/>
      <sheetName val="STATEMENT OF FUNDS"/>
      <sheetName val="Sports Complex Financials "/>
      <sheetName val="Clinic Financials"/>
      <sheetName val="SERVICE GRATUITY"/>
      <sheetName val="PREVIOUS YR LIABILITIES"/>
    </sheetNames>
    <sheetDataSet>
      <sheetData sheetId="0"/>
      <sheetData sheetId="1">
        <row r="32">
          <cell r="I32">
            <v>5732211935.4900017</v>
          </cell>
        </row>
        <row r="35">
          <cell r="I35">
            <v>14902858.73</v>
          </cell>
        </row>
        <row r="42">
          <cell r="I42">
            <v>132895650.64</v>
          </cell>
        </row>
        <row r="43">
          <cell r="I43">
            <v>40865518.150000006</v>
          </cell>
        </row>
        <row r="44">
          <cell r="I44">
            <v>102554076.28999999</v>
          </cell>
        </row>
        <row r="47">
          <cell r="I47">
            <v>19887506.789999999</v>
          </cell>
        </row>
        <row r="48">
          <cell r="I48">
            <v>113712062.19</v>
          </cell>
        </row>
        <row r="49">
          <cell r="I49">
            <v>18404673.859999999</v>
          </cell>
        </row>
        <row r="60">
          <cell r="I60">
            <v>27739746.329999998</v>
          </cell>
        </row>
        <row r="62">
          <cell r="I62">
            <v>63782929.039999999</v>
          </cell>
        </row>
        <row r="85">
          <cell r="I85">
            <v>400504813.39999998</v>
          </cell>
        </row>
        <row r="93">
          <cell r="I93">
            <v>249650255.94</v>
          </cell>
        </row>
        <row r="98">
          <cell r="I98">
            <v>103620231.52000001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1 WORKPLAN"/>
      <sheetName val="DETAILEDWORKPLAN Y1"/>
      <sheetName val="Y2 WORKPLAN"/>
      <sheetName val="YR 2 DETAILEDWORKPLAN"/>
    </sheetNames>
    <sheetDataSet>
      <sheetData sheetId="0" refreshError="1"/>
      <sheetData sheetId="1" refreshError="1"/>
      <sheetData sheetId="2" refreshError="1">
        <row r="6">
          <cell r="B6" t="str">
            <v>1.1    Existing curricula reviewed and improved</v>
          </cell>
        </row>
        <row r="7">
          <cell r="B7" t="str">
            <v>1.2   Students recruited and supported</v>
          </cell>
        </row>
        <row r="8">
          <cell r="B8" t="str">
            <v>1.3    Rehabilitate and upgrade teaching and learning facilities</v>
          </cell>
        </row>
        <row r="9">
          <cell r="B9" t="str">
            <v>1.4    Professional development and short courses for special groups</v>
          </cell>
        </row>
        <row r="11">
          <cell r="B11" t="str">
            <v>2.1   Procure general use teaching and research equipment and lab supplies</v>
          </cell>
        </row>
        <row r="12">
          <cell r="B12" t="str">
            <v>2.2   Core team to lead public health and herbal medicine research</v>
          </cell>
        </row>
        <row r="13">
          <cell r="B13" t="str">
            <v xml:space="preserve">2.3    Field site monitoring and support and vehicle maintenance </v>
          </cell>
        </row>
        <row r="14">
          <cell r="B14" t="str">
            <v>2.4    Facilitating international conference presentations and manuscript publication</v>
          </cell>
        </row>
        <row r="17">
          <cell r="B17" t="str">
            <v>3.1    Education outreach program</v>
          </cell>
        </row>
        <row r="18">
          <cell r="B18" t="str">
            <v>3.2    Facilitating national and regional student and faculty exchange program</v>
          </cell>
        </row>
        <row r="19">
          <cell r="B19" t="str">
            <v>3.3 Proposal development for possible funding (External revenue generation)</v>
          </cell>
        </row>
        <row r="22">
          <cell r="B22" t="str">
            <v>4.1     International Academic Partners monitoring and support</v>
          </cell>
        </row>
        <row r="23">
          <cell r="B23" t="str">
            <v>4.2 MOU signing and joint Implementation Planning meeting</v>
          </cell>
        </row>
        <row r="24">
          <cell r="B24" t="str">
            <v xml:space="preserve">4.3 Partner implementation plan bi-Annual review meeting </v>
          </cell>
        </row>
        <row r="26">
          <cell r="B26" t="str">
            <v>5.1    Project meetings conducted</v>
          </cell>
        </row>
        <row r="28">
          <cell r="B28" t="str">
            <v xml:space="preserve">5.3     Administration offices funished and equiped   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4 WORKPLAN"/>
      <sheetName val="YEAR 4 DETAILED PLAN"/>
      <sheetName val="Sheet1"/>
    </sheetNames>
    <sheetDataSet>
      <sheetData sheetId="0">
        <row r="28">
          <cell r="I28">
            <v>1776367</v>
          </cell>
        </row>
      </sheetData>
      <sheetData sheetId="1">
        <row r="130">
          <cell r="D130">
            <v>1776367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10" workbookViewId="0">
      <selection activeCell="C60" sqref="C60"/>
    </sheetView>
  </sheetViews>
  <sheetFormatPr defaultRowHeight="12.75" x14ac:dyDescent="0.2"/>
  <cols>
    <col min="1" max="1" width="71.140625" bestFit="1" customWidth="1"/>
    <col min="2" max="2" width="21.28515625" customWidth="1"/>
    <col min="3" max="3" width="20.85546875" customWidth="1"/>
    <col min="4" max="4" width="11.28515625" bestFit="1" customWidth="1"/>
  </cols>
  <sheetData>
    <row r="1" spans="1:4" x14ac:dyDescent="0.2">
      <c r="A1" s="25"/>
      <c r="B1" s="26"/>
      <c r="C1" s="27"/>
    </row>
    <row r="2" spans="1:4" x14ac:dyDescent="0.2">
      <c r="A2" s="234"/>
      <c r="B2" s="235"/>
      <c r="C2" s="236"/>
    </row>
    <row r="3" spans="1:4" ht="15.75" x14ac:dyDescent="0.25">
      <c r="A3" s="237" t="s">
        <v>90</v>
      </c>
      <c r="B3" s="238"/>
      <c r="C3" s="239"/>
    </row>
    <row r="4" spans="1:4" ht="15" x14ac:dyDescent="0.25">
      <c r="A4" s="243" t="s">
        <v>53</v>
      </c>
      <c r="B4" s="244"/>
      <c r="C4" s="245"/>
    </row>
    <row r="5" spans="1:4" x14ac:dyDescent="0.2">
      <c r="A5" s="234" t="s">
        <v>18</v>
      </c>
      <c r="B5" s="235"/>
      <c r="C5" s="236"/>
    </row>
    <row r="6" spans="1:4" x14ac:dyDescent="0.2">
      <c r="A6" s="240" t="s">
        <v>324</v>
      </c>
      <c r="B6" s="241"/>
      <c r="C6" s="242"/>
    </row>
    <row r="8" spans="1:4" x14ac:dyDescent="0.2">
      <c r="A8" s="2"/>
      <c r="B8" s="60"/>
      <c r="C8" s="59"/>
      <c r="D8" s="1"/>
    </row>
    <row r="9" spans="1:4" ht="15.75" x14ac:dyDescent="0.25">
      <c r="A9" s="6"/>
      <c r="B9" s="80" t="s">
        <v>17</v>
      </c>
      <c r="C9" s="79"/>
      <c r="D9" s="1"/>
    </row>
    <row r="10" spans="1:4" ht="31.5" x14ac:dyDescent="0.25">
      <c r="A10" s="16" t="s">
        <v>2</v>
      </c>
      <c r="B10" s="82" t="s">
        <v>345</v>
      </c>
      <c r="C10" s="81" t="s">
        <v>344</v>
      </c>
      <c r="D10" s="1"/>
    </row>
    <row r="11" spans="1:4" x14ac:dyDescent="0.2">
      <c r="A11" s="13"/>
      <c r="B11" s="64"/>
      <c r="C11" s="63"/>
      <c r="D11" s="1"/>
    </row>
    <row r="12" spans="1:4" x14ac:dyDescent="0.2">
      <c r="A12" s="9"/>
      <c r="B12" s="65" t="s">
        <v>55</v>
      </c>
      <c r="C12" s="43" t="s">
        <v>55</v>
      </c>
    </row>
    <row r="13" spans="1:4" x14ac:dyDescent="0.2">
      <c r="A13" s="15" t="s">
        <v>3</v>
      </c>
      <c r="B13" s="193"/>
      <c r="C13" s="193"/>
    </row>
    <row r="14" spans="1:4" x14ac:dyDescent="0.2">
      <c r="A14" s="3"/>
      <c r="B14" s="7"/>
      <c r="C14" s="7"/>
    </row>
    <row r="15" spans="1:4" x14ac:dyDescent="0.2">
      <c r="A15" s="21" t="s">
        <v>29</v>
      </c>
      <c r="B15" s="7"/>
      <c r="C15" s="7"/>
    </row>
    <row r="16" spans="1:4" x14ac:dyDescent="0.2">
      <c r="A16" s="3" t="s">
        <v>19</v>
      </c>
      <c r="B16" s="84">
        <v>477628.1440391597</v>
      </c>
      <c r="C16" s="41">
        <f>B53</f>
        <v>139457.03884547763</v>
      </c>
    </row>
    <row r="17" spans="1:4" x14ac:dyDescent="0.2">
      <c r="A17" s="3" t="s">
        <v>30</v>
      </c>
      <c r="B17" s="84"/>
      <c r="C17" s="8"/>
    </row>
    <row r="18" spans="1:4" ht="13.5" thickBot="1" x14ac:dyDescent="0.25">
      <c r="A18" s="3" t="s">
        <v>8</v>
      </c>
      <c r="B18" s="41">
        <v>37149.766551022003</v>
      </c>
      <c r="C18" s="84">
        <f>B55</f>
        <v>79348.183479195155</v>
      </c>
    </row>
    <row r="19" spans="1:4" ht="13.5" thickBot="1" x14ac:dyDescent="0.25">
      <c r="A19" s="18" t="s">
        <v>0</v>
      </c>
      <c r="B19" s="85">
        <v>514777.91059018171</v>
      </c>
      <c r="C19" s="83">
        <f>SUM(C13:C18)</f>
        <v>218805.2223246728</v>
      </c>
    </row>
    <row r="20" spans="1:4" x14ac:dyDescent="0.2">
      <c r="A20" s="188"/>
      <c r="B20" s="189"/>
      <c r="C20" s="76"/>
    </row>
    <row r="21" spans="1:4" x14ac:dyDescent="0.2">
      <c r="A21" s="15" t="s">
        <v>4</v>
      </c>
      <c r="B21" s="36"/>
      <c r="C21" s="7"/>
    </row>
    <row r="22" spans="1:4" x14ac:dyDescent="0.2">
      <c r="A22" s="21" t="s">
        <v>29</v>
      </c>
      <c r="B22" s="36"/>
      <c r="C22" s="7"/>
    </row>
    <row r="23" spans="1:4" x14ac:dyDescent="0.2">
      <c r="A23" s="3" t="s">
        <v>19</v>
      </c>
      <c r="B23" s="36">
        <v>0</v>
      </c>
      <c r="C23" s="44">
        <f>'Dec 2022 TB &amp; Financials'!G3</f>
        <v>362332.88444032037</v>
      </c>
    </row>
    <row r="24" spans="1:4" x14ac:dyDescent="0.2">
      <c r="A24" s="3" t="s">
        <v>30</v>
      </c>
      <c r="B24" s="84"/>
      <c r="C24" s="8"/>
    </row>
    <row r="25" spans="1:4" ht="13.5" thickBot="1" x14ac:dyDescent="0.25">
      <c r="A25" s="3" t="s">
        <v>8</v>
      </c>
      <c r="B25" s="84">
        <v>79781.396053916804</v>
      </c>
      <c r="C25" s="44">
        <f>'Dec 2022 TB &amp; Financials'!G5+'Dec 2022 TB &amp; Financials'!G4</f>
        <v>99781.396053916789</v>
      </c>
    </row>
    <row r="26" spans="1:4" ht="13.5" thickBot="1" x14ac:dyDescent="0.25">
      <c r="A26" s="18" t="s">
        <v>5</v>
      </c>
      <c r="B26" s="56">
        <v>614559.30664409848</v>
      </c>
      <c r="C26" s="56">
        <f>C25+C23+C19</f>
        <v>680919.50281890994</v>
      </c>
    </row>
    <row r="27" spans="1:4" x14ac:dyDescent="0.2">
      <c r="A27" s="75"/>
      <c r="B27" s="76"/>
      <c r="C27" s="76"/>
    </row>
    <row r="28" spans="1:4" x14ac:dyDescent="0.2">
      <c r="A28" s="15" t="s">
        <v>31</v>
      </c>
      <c r="B28" s="7"/>
      <c r="C28" s="7"/>
    </row>
    <row r="29" spans="1:4" x14ac:dyDescent="0.2">
      <c r="A29" s="3"/>
      <c r="B29" s="7"/>
      <c r="C29" s="7"/>
    </row>
    <row r="30" spans="1:4" x14ac:dyDescent="0.2">
      <c r="A30" s="66" t="s">
        <v>291</v>
      </c>
      <c r="B30" s="36">
        <v>424.06481697099639</v>
      </c>
      <c r="C30" s="37">
        <f>612</f>
        <v>612</v>
      </c>
      <c r="D30" s="41"/>
    </row>
    <row r="31" spans="1:4" x14ac:dyDescent="0.2">
      <c r="A31" s="66" t="s">
        <v>292</v>
      </c>
      <c r="B31" s="36">
        <v>10259.699493427775</v>
      </c>
      <c r="C31" s="37">
        <f>'Dec 2022 TB &amp; Financials'!F20</f>
        <v>35040.462688025007</v>
      </c>
      <c r="D31" s="41"/>
    </row>
    <row r="32" spans="1:4" x14ac:dyDescent="0.2">
      <c r="A32" s="66" t="s">
        <v>293</v>
      </c>
      <c r="B32" s="36">
        <v>3971.2519189822028</v>
      </c>
      <c r="C32" s="37">
        <f>'Dec 2022 TB &amp; Financials'!F19</f>
        <v>537.2142996679039</v>
      </c>
      <c r="D32" s="41"/>
    </row>
    <row r="33" spans="1:4" x14ac:dyDescent="0.2">
      <c r="A33" s="66" t="s">
        <v>294</v>
      </c>
      <c r="B33" s="36">
        <v>1005</v>
      </c>
      <c r="C33" s="37">
        <f>5326.56</f>
        <v>5326.56</v>
      </c>
      <c r="D33" s="41"/>
    </row>
    <row r="34" spans="1:4" x14ac:dyDescent="0.2">
      <c r="A34" s="66" t="s">
        <v>295</v>
      </c>
      <c r="B34" s="36">
        <v>15051.082642249901</v>
      </c>
      <c r="C34" s="37">
        <f>'Dec 2022 TB &amp; Financials'!F22</f>
        <v>1863.344432506349</v>
      </c>
      <c r="D34" s="41"/>
    </row>
    <row r="35" spans="1:4" x14ac:dyDescent="0.2">
      <c r="A35" s="66" t="s">
        <v>296</v>
      </c>
      <c r="B35" s="36">
        <v>63210.407206952783</v>
      </c>
      <c r="C35" s="37">
        <f>'Dec 2022 TB &amp; Financials'!F7+12397.46</f>
        <v>37064.821086149641</v>
      </c>
      <c r="D35" s="41"/>
    </row>
    <row r="36" spans="1:4" x14ac:dyDescent="0.2">
      <c r="A36" s="66" t="s">
        <v>297</v>
      </c>
      <c r="B36" s="36">
        <v>10206.703986741612</v>
      </c>
      <c r="C36" s="37">
        <f>'Dec 2022 TB &amp; Financials'!F14+'Dec 2022 TB &amp; Financials'!F15+'Dec 2022 TB &amp; Financials'!F16</f>
        <v>13866.811222895098</v>
      </c>
      <c r="D36" s="41"/>
    </row>
    <row r="37" spans="1:4" x14ac:dyDescent="0.2">
      <c r="A37" s="66" t="s">
        <v>298</v>
      </c>
      <c r="B37" s="36">
        <v>29014.495393916077</v>
      </c>
      <c r="C37" s="37">
        <f>'Dec 2022 TB &amp; Financials'!F10</f>
        <v>102894.77206485643</v>
      </c>
      <c r="D37" s="41"/>
    </row>
    <row r="38" spans="1:4" x14ac:dyDescent="0.2">
      <c r="A38" s="66" t="s">
        <v>299</v>
      </c>
      <c r="B38" s="36">
        <v>10647.569790852398</v>
      </c>
      <c r="C38" s="37">
        <f>'Dec 2022 TB &amp; Financials'!F13</f>
        <v>42338.905313537798</v>
      </c>
      <c r="D38" s="41"/>
    </row>
    <row r="39" spans="1:4" x14ac:dyDescent="0.2">
      <c r="A39" s="66" t="s">
        <v>300</v>
      </c>
      <c r="B39" s="36">
        <v>12101</v>
      </c>
      <c r="C39" s="37">
        <f>'Dec 2022 TB &amp; Financials'!F15</f>
        <v>1260.2721136940811</v>
      </c>
      <c r="D39" s="41"/>
    </row>
    <row r="40" spans="1:4" x14ac:dyDescent="0.2">
      <c r="A40" s="66" t="s">
        <v>314</v>
      </c>
      <c r="B40" s="36">
        <v>42696.827539024103</v>
      </c>
      <c r="C40" s="37">
        <f>'Dec 2022 TB &amp; Financials'!F22</f>
        <v>1863.344432506349</v>
      </c>
      <c r="D40" s="41"/>
    </row>
    <row r="41" spans="1:4" x14ac:dyDescent="0.2">
      <c r="A41" s="66" t="s">
        <v>304</v>
      </c>
      <c r="B41" s="36">
        <v>23531.897811327159</v>
      </c>
      <c r="C41" s="37">
        <f>'Dec 2022 TB &amp; Financials'!F11</f>
        <v>17290.141570619264</v>
      </c>
      <c r="D41" s="41"/>
    </row>
    <row r="42" spans="1:4" x14ac:dyDescent="0.2">
      <c r="A42" s="66" t="s">
        <v>301</v>
      </c>
      <c r="B42" s="36">
        <v>1542</v>
      </c>
      <c r="C42" s="37">
        <f>'Dec 2022 TB &amp; Financials'!F12</f>
        <v>3681.379185387771</v>
      </c>
      <c r="D42" s="41"/>
    </row>
    <row r="43" spans="1:4" x14ac:dyDescent="0.2">
      <c r="A43" s="66" t="s">
        <v>305</v>
      </c>
      <c r="B43" s="36">
        <v>638.02452702340588</v>
      </c>
      <c r="C43" s="37">
        <f>'Dec 2022 TB &amp; Financials'!F8</f>
        <v>1367.5522563000586</v>
      </c>
      <c r="D43" s="41"/>
    </row>
    <row r="44" spans="1:4" x14ac:dyDescent="0.2">
      <c r="A44" s="66" t="s">
        <v>306</v>
      </c>
      <c r="B44" s="36">
        <v>454.3252565206576</v>
      </c>
      <c r="C44" s="37">
        <f>'Dec 2022 TB &amp; Financials'!F21</f>
        <v>293.02598163703851</v>
      </c>
      <c r="D44" s="41"/>
    </row>
    <row r="45" spans="1:4" x14ac:dyDescent="0.2">
      <c r="A45" s="66" t="s">
        <v>302</v>
      </c>
      <c r="B45" s="36">
        <v>1241</v>
      </c>
      <c r="C45" s="37">
        <f>'Dec 2022 TB &amp; Financials'!F17</f>
        <v>2383.2779839812465</v>
      </c>
      <c r="D45" s="41"/>
    </row>
    <row r="46" spans="1:4" x14ac:dyDescent="0.2">
      <c r="A46" s="66" t="s">
        <v>303</v>
      </c>
      <c r="B46" s="36">
        <v>1317</v>
      </c>
      <c r="C46" s="37">
        <f>541</f>
        <v>541</v>
      </c>
      <c r="D46" s="41"/>
    </row>
    <row r="47" spans="1:4" ht="16.5" thickBot="1" x14ac:dyDescent="0.3">
      <c r="A47" s="46"/>
      <c r="B47" s="7"/>
      <c r="C47" s="45"/>
    </row>
    <row r="48" spans="1:4" ht="13.5" thickBot="1" x14ac:dyDescent="0.25">
      <c r="A48" s="19"/>
      <c r="B48" s="196"/>
      <c r="C48" s="17"/>
    </row>
    <row r="49" spans="1:4" ht="13.5" thickBot="1" x14ac:dyDescent="0.25">
      <c r="A49" s="20" t="s">
        <v>13</v>
      </c>
      <c r="B49" s="56">
        <v>227312.35038398905</v>
      </c>
      <c r="C49" s="56">
        <f>SUM(C30:C48)</f>
        <v>268224.88463176403</v>
      </c>
      <c r="D49" s="41"/>
    </row>
    <row r="50" spans="1:4" ht="13.5" thickBot="1" x14ac:dyDescent="0.25">
      <c r="A50" s="18" t="s">
        <v>12</v>
      </c>
      <c r="B50" s="56">
        <v>387246.95626010944</v>
      </c>
      <c r="C50" s="56">
        <f>C26-C49</f>
        <v>412694.61818714591</v>
      </c>
      <c r="D50" s="41"/>
    </row>
    <row r="51" spans="1:4" x14ac:dyDescent="0.2">
      <c r="A51" s="7"/>
      <c r="B51" s="4"/>
      <c r="C51" s="7"/>
    </row>
    <row r="52" spans="1:4" x14ac:dyDescent="0.2">
      <c r="A52" s="21" t="s">
        <v>29</v>
      </c>
      <c r="B52" s="7"/>
      <c r="C52" s="7"/>
    </row>
    <row r="53" spans="1:4" x14ac:dyDescent="0.2">
      <c r="A53" s="3" t="s">
        <v>19</v>
      </c>
      <c r="B53" s="37">
        <v>139457.03884547763</v>
      </c>
      <c r="C53" s="37">
        <f>173456.18+139457.04</f>
        <v>312913.21999999997</v>
      </c>
    </row>
    <row r="54" spans="1:4" x14ac:dyDescent="0.2">
      <c r="A54" s="3" t="s">
        <v>30</v>
      </c>
      <c r="B54" s="4"/>
      <c r="C54" s="36"/>
    </row>
    <row r="55" spans="1:4" ht="13.5" thickBot="1" x14ac:dyDescent="0.25">
      <c r="A55" s="3" t="s">
        <v>8</v>
      </c>
      <c r="B55" s="58">
        <v>79348.183479195155</v>
      </c>
      <c r="C55" s="36">
        <f>'Dec 2022 TB &amp; Financials'!G5+'Dec 2022 TB &amp; Financials'!G4</f>
        <v>99781.396053916789</v>
      </c>
    </row>
    <row r="56" spans="1:4" ht="13.5" thickBot="1" x14ac:dyDescent="0.25">
      <c r="A56" s="18" t="s">
        <v>6</v>
      </c>
      <c r="B56" s="56">
        <v>218805.2223246728</v>
      </c>
      <c r="C56" s="57">
        <f>SUM(C53:C55)</f>
        <v>412694.61605391675</v>
      </c>
    </row>
    <row r="57" spans="1:4" x14ac:dyDescent="0.2">
      <c r="A57" s="3"/>
      <c r="C57" s="4"/>
      <c r="D57" s="5"/>
    </row>
    <row r="58" spans="1:4" x14ac:dyDescent="0.2">
      <c r="A58" s="10"/>
      <c r="B58" s="11"/>
      <c r="C58" s="11"/>
    </row>
    <row r="60" spans="1:4" x14ac:dyDescent="0.2">
      <c r="C60" s="41"/>
    </row>
    <row r="61" spans="1:4" x14ac:dyDescent="0.2">
      <c r="B61" s="41"/>
      <c r="C61" s="41"/>
    </row>
    <row r="62" spans="1:4" x14ac:dyDescent="0.2">
      <c r="B62" s="195"/>
    </row>
    <row r="63" spans="1:4" x14ac:dyDescent="0.2">
      <c r="B63" s="198"/>
    </row>
    <row r="64" spans="1:4" x14ac:dyDescent="0.2">
      <c r="B64" s="195"/>
    </row>
    <row r="68" spans="2:2" x14ac:dyDescent="0.2">
      <c r="B68" s="41"/>
    </row>
    <row r="72" spans="2:2" x14ac:dyDescent="0.2">
      <c r="B72" s="41"/>
    </row>
  </sheetData>
  <mergeCells count="5">
    <mergeCell ref="A2:C2"/>
    <mergeCell ref="A3:C3"/>
    <mergeCell ref="A5:C5"/>
    <mergeCell ref="A6:C6"/>
    <mergeCell ref="A4:C4"/>
  </mergeCells>
  <phoneticPr fontId="0" type="noConversion"/>
  <pageMargins left="0.57999999999999996" right="0.47" top="0.63" bottom="0.66" header="0.31" footer="0.38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25" workbookViewId="0">
      <selection activeCell="F13" sqref="F13"/>
    </sheetView>
  </sheetViews>
  <sheetFormatPr defaultRowHeight="12.75" x14ac:dyDescent="0.2"/>
  <cols>
    <col min="1" max="1" width="50" customWidth="1"/>
    <col min="2" max="2" width="11.28515625" customWidth="1"/>
    <col min="3" max="3" width="13.140625" bestFit="1" customWidth="1"/>
    <col min="4" max="7" width="16.7109375" customWidth="1"/>
    <col min="8" max="8" width="18.42578125" customWidth="1"/>
    <col min="9" max="9" width="13.7109375" bestFit="1" customWidth="1"/>
    <col min="10" max="10" width="8.42578125" bestFit="1" customWidth="1"/>
  </cols>
  <sheetData>
    <row r="1" spans="1:10" x14ac:dyDescent="0.2">
      <c r="A1" s="249"/>
      <c r="B1" s="249"/>
      <c r="C1" s="249"/>
      <c r="D1" s="249"/>
      <c r="E1" s="249"/>
      <c r="F1" s="249"/>
      <c r="G1" s="249"/>
      <c r="H1" s="249"/>
    </row>
    <row r="2" spans="1:10" ht="15" x14ac:dyDescent="0.25">
      <c r="A2" s="250" t="s">
        <v>37</v>
      </c>
      <c r="B2" s="250"/>
      <c r="C2" s="250"/>
      <c r="D2" s="250"/>
      <c r="E2" s="250"/>
      <c r="F2" s="250"/>
      <c r="G2" s="250"/>
      <c r="H2" s="250"/>
    </row>
    <row r="3" spans="1:10" ht="15" x14ac:dyDescent="0.25">
      <c r="A3" s="251" t="s">
        <v>21</v>
      </c>
      <c r="B3" s="251"/>
      <c r="C3" s="251"/>
      <c r="D3" s="251"/>
      <c r="E3" s="251"/>
      <c r="F3" s="251"/>
      <c r="G3" s="251"/>
      <c r="H3" s="251"/>
    </row>
    <row r="4" spans="1:10" x14ac:dyDescent="0.2">
      <c r="A4" s="249" t="s">
        <v>20</v>
      </c>
      <c r="B4" s="249"/>
      <c r="C4" s="249"/>
      <c r="D4" s="249"/>
      <c r="E4" s="249"/>
      <c r="F4" s="249"/>
      <c r="G4" s="249"/>
      <c r="H4" s="249"/>
    </row>
    <row r="5" spans="1:10" x14ac:dyDescent="0.2">
      <c r="A5" s="249" t="s">
        <v>325</v>
      </c>
      <c r="B5" s="249"/>
      <c r="C5" s="249"/>
      <c r="D5" s="249"/>
      <c r="E5" s="249"/>
      <c r="F5" s="249"/>
      <c r="G5" s="249"/>
      <c r="H5" s="249"/>
    </row>
    <row r="7" spans="1:10" x14ac:dyDescent="0.2">
      <c r="H7" s="12"/>
    </row>
    <row r="9" spans="1:10" ht="15.75" x14ac:dyDescent="0.25">
      <c r="A9" s="24"/>
      <c r="B9" s="246"/>
      <c r="C9" s="247"/>
      <c r="D9" s="248"/>
      <c r="E9" s="229"/>
      <c r="F9" s="229"/>
      <c r="G9" s="229"/>
      <c r="H9" s="22"/>
      <c r="I9" s="87"/>
      <c r="J9" s="87"/>
    </row>
    <row r="10" spans="1:10" ht="15.75" x14ac:dyDescent="0.25">
      <c r="A10" s="69" t="s">
        <v>1</v>
      </c>
      <c r="B10" s="234" t="s">
        <v>16</v>
      </c>
      <c r="C10" s="235"/>
      <c r="D10" s="236"/>
      <c r="F10" s="225" t="s">
        <v>344</v>
      </c>
      <c r="G10" s="225"/>
      <c r="H10" s="71" t="s">
        <v>14</v>
      </c>
      <c r="I10" s="88" t="s">
        <v>15</v>
      </c>
      <c r="J10" s="88" t="s">
        <v>10</v>
      </c>
    </row>
    <row r="11" spans="1:10" ht="15.75" x14ac:dyDescent="0.25">
      <c r="A11" s="13"/>
      <c r="B11" s="69"/>
      <c r="C11" s="70" t="s">
        <v>343</v>
      </c>
      <c r="D11" s="94"/>
      <c r="E11" s="94"/>
      <c r="F11" s="94"/>
      <c r="G11" s="94"/>
      <c r="H11" s="71" t="s">
        <v>7</v>
      </c>
      <c r="I11" s="88" t="s">
        <v>9</v>
      </c>
      <c r="J11" s="88" t="s">
        <v>11</v>
      </c>
    </row>
    <row r="12" spans="1:10" ht="26.25" x14ac:dyDescent="0.25">
      <c r="A12" s="90"/>
      <c r="B12" s="61" t="s">
        <v>91</v>
      </c>
      <c r="C12" s="95" t="s">
        <v>92</v>
      </c>
      <c r="D12" s="96" t="s">
        <v>94</v>
      </c>
      <c r="E12" s="96" t="s">
        <v>91</v>
      </c>
      <c r="F12" s="96" t="s">
        <v>92</v>
      </c>
      <c r="G12" s="96" t="s">
        <v>93</v>
      </c>
      <c r="H12" s="97"/>
      <c r="I12" s="89"/>
      <c r="J12" s="89"/>
    </row>
    <row r="13" spans="1:10" x14ac:dyDescent="0.2">
      <c r="A13" s="40" t="s">
        <v>32</v>
      </c>
      <c r="B13" s="91"/>
      <c r="C13" s="91"/>
      <c r="D13" s="91"/>
      <c r="E13" s="91"/>
      <c r="F13" s="91"/>
      <c r="G13" s="91"/>
      <c r="H13" s="91"/>
      <c r="I13" s="39"/>
    </row>
    <row r="14" spans="1:10" ht="38.25" x14ac:dyDescent="0.2">
      <c r="A14" s="66" t="s">
        <v>291</v>
      </c>
      <c r="B14" s="93">
        <v>4545</v>
      </c>
      <c r="C14" s="92">
        <v>211196.20321677133</v>
      </c>
      <c r="D14" s="187">
        <f>C14-B14</f>
        <v>206651.20321677133</v>
      </c>
      <c r="E14" s="187">
        <f>'Sources and Uses of Funds'!C30</f>
        <v>612</v>
      </c>
      <c r="F14" s="187">
        <v>223000</v>
      </c>
      <c r="G14" s="187">
        <f>F14-E14</f>
        <v>222388</v>
      </c>
      <c r="H14" s="190" t="s">
        <v>255</v>
      </c>
      <c r="I14" s="7"/>
    </row>
    <row r="15" spans="1:10" x14ac:dyDescent="0.2">
      <c r="A15" s="66" t="s">
        <v>292</v>
      </c>
      <c r="B15" s="93">
        <v>525229.38381448924</v>
      </c>
      <c r="C15" s="92">
        <v>487474.01943343529</v>
      </c>
      <c r="D15" s="187">
        <f t="shared" ref="D15:D30" si="0">C15-B15</f>
        <v>-37755.364381053951</v>
      </c>
      <c r="E15" s="187">
        <f>'Sources and Uses of Funds'!C31</f>
        <v>35040.462688025007</v>
      </c>
      <c r="F15" s="187">
        <v>578617</v>
      </c>
      <c r="G15" s="187">
        <f t="shared" ref="G15:G30" si="1">F15-E15</f>
        <v>543576.53731197503</v>
      </c>
      <c r="H15" s="52" t="s">
        <v>307</v>
      </c>
      <c r="I15" s="7"/>
    </row>
    <row r="16" spans="1:10" ht="26.25" x14ac:dyDescent="0.25">
      <c r="A16" s="222" t="s">
        <v>293</v>
      </c>
      <c r="B16" s="93">
        <v>42307.037335458648</v>
      </c>
      <c r="C16" s="92">
        <v>36380</v>
      </c>
      <c r="D16" s="187">
        <f t="shared" si="0"/>
        <v>-5927.0373354586482</v>
      </c>
      <c r="E16" s="187">
        <f>'Sources and Uses of Funds'!C32</f>
        <v>537.2142996679039</v>
      </c>
      <c r="F16" s="187">
        <v>300000</v>
      </c>
      <c r="G16" s="187">
        <f t="shared" si="1"/>
        <v>299462.78570033208</v>
      </c>
      <c r="H16" s="191" t="s">
        <v>58</v>
      </c>
      <c r="I16" s="7"/>
    </row>
    <row r="17" spans="1:9" ht="38.25" x14ac:dyDescent="0.2">
      <c r="A17" s="222" t="s">
        <v>294</v>
      </c>
      <c r="B17" s="93">
        <v>4758.3315682984185</v>
      </c>
      <c r="C17" s="92">
        <v>89778.260586610588</v>
      </c>
      <c r="D17" s="187">
        <f t="shared" si="0"/>
        <v>85019.929018312163</v>
      </c>
      <c r="E17" s="187">
        <f>'Sources and Uses of Funds'!C33</f>
        <v>5326.56</v>
      </c>
      <c r="F17" s="187">
        <v>95000</v>
      </c>
      <c r="G17" s="187">
        <f t="shared" si="1"/>
        <v>89673.44</v>
      </c>
      <c r="H17" s="190" t="s">
        <v>255</v>
      </c>
      <c r="I17" s="7"/>
    </row>
    <row r="18" spans="1:9" ht="38.25" x14ac:dyDescent="0.2">
      <c r="A18" s="222" t="s">
        <v>295</v>
      </c>
      <c r="B18" s="93">
        <v>25673.056547750439</v>
      </c>
      <c r="C18" s="92">
        <v>45279.740161415495</v>
      </c>
      <c r="D18" s="187">
        <f t="shared" si="0"/>
        <v>19606.683613665056</v>
      </c>
      <c r="E18" s="187">
        <f>'Sources and Uses of Funds'!C34</f>
        <v>1863.344432506349</v>
      </c>
      <c r="F18" s="187">
        <v>85600</v>
      </c>
      <c r="G18" s="187">
        <f t="shared" si="1"/>
        <v>83736.655567493654</v>
      </c>
      <c r="H18" s="190" t="s">
        <v>308</v>
      </c>
      <c r="I18" s="7"/>
    </row>
    <row r="19" spans="1:9" ht="38.25" x14ac:dyDescent="0.2">
      <c r="A19" s="222" t="s">
        <v>296</v>
      </c>
      <c r="B19" s="93">
        <v>27479.549511833506</v>
      </c>
      <c r="C19" s="92">
        <v>74820.06317384736</v>
      </c>
      <c r="D19" s="187">
        <f t="shared" si="0"/>
        <v>47340.513662013851</v>
      </c>
      <c r="E19" s="187">
        <f>'Sources and Uses of Funds'!C35</f>
        <v>37064.821086149641</v>
      </c>
      <c r="F19" s="187">
        <v>101300</v>
      </c>
      <c r="G19" s="187">
        <f t="shared" si="1"/>
        <v>64235.178913850359</v>
      </c>
      <c r="H19" s="190" t="s">
        <v>255</v>
      </c>
      <c r="I19" s="7"/>
    </row>
    <row r="20" spans="1:9" ht="38.25" x14ac:dyDescent="0.2">
      <c r="A20" s="222" t="s">
        <v>297</v>
      </c>
      <c r="B20" s="93">
        <v>5428.4339560310373</v>
      </c>
      <c r="C20" s="92">
        <v>32581.841647939007</v>
      </c>
      <c r="D20" s="187">
        <f t="shared" si="0"/>
        <v>27153.407691907971</v>
      </c>
      <c r="E20" s="187">
        <f>'Sources and Uses of Funds'!C36</f>
        <v>13866.811222895098</v>
      </c>
      <c r="F20" s="187">
        <v>34600</v>
      </c>
      <c r="G20" s="187">
        <f t="shared" si="1"/>
        <v>20733.188777104901</v>
      </c>
      <c r="H20" s="47" t="s">
        <v>256</v>
      </c>
      <c r="I20" s="7"/>
    </row>
    <row r="21" spans="1:9" ht="38.25" x14ac:dyDescent="0.2">
      <c r="A21" s="222" t="s">
        <v>298</v>
      </c>
      <c r="B21" s="93">
        <v>38185.365359747186</v>
      </c>
      <c r="C21" s="92">
        <v>15461.360357341298</v>
      </c>
      <c r="D21" s="187">
        <f t="shared" si="0"/>
        <v>-22724.005002405887</v>
      </c>
      <c r="E21" s="187">
        <f>'Sources and Uses of Funds'!C37</f>
        <v>102894.77206485643</v>
      </c>
      <c r="F21" s="187">
        <v>106900</v>
      </c>
      <c r="G21" s="187">
        <f t="shared" si="1"/>
        <v>4005.2279351435718</v>
      </c>
      <c r="H21" s="190" t="s">
        <v>255</v>
      </c>
      <c r="I21" s="7"/>
    </row>
    <row r="22" spans="1:9" x14ac:dyDescent="0.2">
      <c r="A22" s="66" t="s">
        <v>299</v>
      </c>
      <c r="B22" s="93">
        <v>6795</v>
      </c>
      <c r="C22" s="92">
        <v>6940.9007231998921</v>
      </c>
      <c r="D22" s="187">
        <f t="shared" si="0"/>
        <v>145.90072319989213</v>
      </c>
      <c r="E22" s="187">
        <f>'Sources and Uses of Funds'!C38</f>
        <v>42338.905313537798</v>
      </c>
      <c r="F22" s="187">
        <v>47850</v>
      </c>
      <c r="G22" s="187">
        <f t="shared" si="1"/>
        <v>5511.0946864622019</v>
      </c>
      <c r="H22" s="52" t="s">
        <v>307</v>
      </c>
      <c r="I22" s="7"/>
    </row>
    <row r="23" spans="1:9" ht="25.5" x14ac:dyDescent="0.2">
      <c r="A23" s="222" t="s">
        <v>300</v>
      </c>
      <c r="B23" s="93">
        <v>2540</v>
      </c>
      <c r="C23" s="92">
        <v>28858.187235978887</v>
      </c>
      <c r="D23" s="187">
        <f t="shared" si="0"/>
        <v>26318.187235978887</v>
      </c>
      <c r="E23" s="187">
        <f>'Sources and Uses of Funds'!C39</f>
        <v>1260.2721136940811</v>
      </c>
      <c r="F23" s="187">
        <v>42000</v>
      </c>
      <c r="G23" s="187">
        <f t="shared" si="1"/>
        <v>40739.727886305918</v>
      </c>
      <c r="H23" s="47" t="s">
        <v>307</v>
      </c>
      <c r="I23" s="7"/>
    </row>
    <row r="24" spans="1:9" ht="25.5" x14ac:dyDescent="0.2">
      <c r="A24" s="222" t="s">
        <v>309</v>
      </c>
      <c r="B24" s="93">
        <v>60220.078714770185</v>
      </c>
      <c r="C24" s="92">
        <v>29389.57</v>
      </c>
      <c r="D24" s="187">
        <f t="shared" si="0"/>
        <v>-30830.508714770185</v>
      </c>
      <c r="E24" s="187">
        <f>'Sources and Uses of Funds'!C40</f>
        <v>1863.344432506349</v>
      </c>
      <c r="F24" s="187">
        <v>22000</v>
      </c>
      <c r="G24" s="187">
        <f t="shared" si="1"/>
        <v>20136.65556749365</v>
      </c>
      <c r="H24" s="47" t="s">
        <v>307</v>
      </c>
      <c r="I24" s="7"/>
    </row>
    <row r="25" spans="1:9" ht="38.25" x14ac:dyDescent="0.2">
      <c r="A25" s="222" t="s">
        <v>304</v>
      </c>
      <c r="B25" s="93">
        <v>8941</v>
      </c>
      <c r="C25" s="92">
        <v>18106</v>
      </c>
      <c r="D25" s="187">
        <f t="shared" si="0"/>
        <v>9165</v>
      </c>
      <c r="E25" s="187">
        <f>'Sources and Uses of Funds'!C41</f>
        <v>17290.141570619264</v>
      </c>
      <c r="F25" s="187">
        <v>20000</v>
      </c>
      <c r="G25" s="187">
        <f t="shared" si="1"/>
        <v>2709.8584293807362</v>
      </c>
      <c r="H25" s="190" t="s">
        <v>255</v>
      </c>
      <c r="I25" s="7"/>
    </row>
    <row r="26" spans="1:9" ht="38.25" x14ac:dyDescent="0.2">
      <c r="A26" s="222" t="s">
        <v>301</v>
      </c>
      <c r="B26" s="93">
        <v>1547</v>
      </c>
      <c r="C26" s="92">
        <v>33211</v>
      </c>
      <c r="D26" s="187">
        <f t="shared" si="0"/>
        <v>31664</v>
      </c>
      <c r="E26" s="187">
        <f>'Sources and Uses of Funds'!C42</f>
        <v>3681.379185387771</v>
      </c>
      <c r="F26" s="187">
        <v>34000</v>
      </c>
      <c r="G26" s="187">
        <f t="shared" si="1"/>
        <v>30318.62081461223</v>
      </c>
      <c r="H26" s="190" t="s">
        <v>255</v>
      </c>
      <c r="I26" s="7"/>
    </row>
    <row r="27" spans="1:9" ht="38.25" x14ac:dyDescent="0.2">
      <c r="A27" s="222" t="s">
        <v>305</v>
      </c>
      <c r="B27" s="93">
        <v>1542</v>
      </c>
      <c r="C27" s="92">
        <v>50748</v>
      </c>
      <c r="D27" s="187">
        <f t="shared" si="0"/>
        <v>49206</v>
      </c>
      <c r="E27" s="187">
        <f>'Sources and Uses of Funds'!C43</f>
        <v>1367.5522563000586</v>
      </c>
      <c r="F27" s="187">
        <v>11500</v>
      </c>
      <c r="G27" s="187">
        <f t="shared" si="1"/>
        <v>10132.44774369994</v>
      </c>
      <c r="H27" s="190" t="s">
        <v>255</v>
      </c>
      <c r="I27" s="7"/>
    </row>
    <row r="28" spans="1:9" x14ac:dyDescent="0.2">
      <c r="A28" s="66" t="s">
        <v>306</v>
      </c>
      <c r="B28" s="93">
        <v>17951</v>
      </c>
      <c r="C28" s="92">
        <v>7209</v>
      </c>
      <c r="D28" s="187">
        <f t="shared" si="0"/>
        <v>-10742</v>
      </c>
      <c r="E28" s="187">
        <f>'Sources and Uses of Funds'!C44</f>
        <v>293.02598163703851</v>
      </c>
      <c r="F28" s="187">
        <v>8000</v>
      </c>
      <c r="G28" s="187">
        <f t="shared" si="1"/>
        <v>7706.9740183629619</v>
      </c>
      <c r="H28" s="52" t="s">
        <v>307</v>
      </c>
      <c r="I28" s="7"/>
    </row>
    <row r="29" spans="1:9" ht="38.25" x14ac:dyDescent="0.2">
      <c r="A29" s="66" t="s">
        <v>302</v>
      </c>
      <c r="B29" s="93">
        <v>33190.532501526526</v>
      </c>
      <c r="C29" s="92">
        <v>145796.20321677133</v>
      </c>
      <c r="D29" s="187">
        <f t="shared" si="0"/>
        <v>112605.67071524481</v>
      </c>
      <c r="E29" s="187">
        <f>'Sources and Uses of Funds'!C45</f>
        <v>2383.2779839812465</v>
      </c>
      <c r="F29" s="187">
        <v>57600</v>
      </c>
      <c r="G29" s="187">
        <f t="shared" si="1"/>
        <v>55216.722016018757</v>
      </c>
      <c r="H29" s="190" t="s">
        <v>255</v>
      </c>
      <c r="I29" s="7"/>
    </row>
    <row r="30" spans="1:9" x14ac:dyDescent="0.2">
      <c r="A30" s="66" t="s">
        <v>303</v>
      </c>
      <c r="B30" s="93">
        <v>31796.191170394239</v>
      </c>
      <c r="C30" s="92">
        <v>7032.8659056333363</v>
      </c>
      <c r="D30" s="187">
        <f t="shared" si="0"/>
        <v>-24763.325264760904</v>
      </c>
      <c r="E30" s="187">
        <f>'Sources and Uses of Funds'!C46</f>
        <v>541</v>
      </c>
      <c r="F30" s="187">
        <v>8400</v>
      </c>
      <c r="G30" s="187">
        <f t="shared" si="1"/>
        <v>7859</v>
      </c>
      <c r="H30" s="52" t="s">
        <v>307</v>
      </c>
      <c r="I30" s="7"/>
    </row>
    <row r="31" spans="1:9" x14ac:dyDescent="0.2">
      <c r="A31" s="52"/>
      <c r="B31" s="52"/>
      <c r="C31" s="92">
        <v>0</v>
      </c>
      <c r="D31" s="52"/>
      <c r="E31" s="52"/>
      <c r="F31" s="52"/>
      <c r="G31" s="52"/>
      <c r="H31" s="52"/>
    </row>
    <row r="32" spans="1:9" x14ac:dyDescent="0.2">
      <c r="A32" s="52"/>
      <c r="B32" s="38">
        <f t="shared" ref="B32:F32" si="2">SUM(B14:B31)</f>
        <v>838128.96048029931</v>
      </c>
      <c r="C32" s="38">
        <f t="shared" si="2"/>
        <v>1320263.2156589441</v>
      </c>
      <c r="D32" s="38">
        <f t="shared" si="2"/>
        <v>482134.25517864444</v>
      </c>
      <c r="E32" s="38">
        <f t="shared" si="2"/>
        <v>268224.88463176403</v>
      </c>
      <c r="F32" s="38">
        <f t="shared" si="2"/>
        <v>1776367</v>
      </c>
      <c r="G32" s="38">
        <f>SUM(G14:G31)</f>
        <v>1508142.1153682361</v>
      </c>
      <c r="H32" s="52"/>
    </row>
    <row r="33" spans="1:8" x14ac:dyDescent="0.2">
      <c r="A33" s="7"/>
      <c r="B33" s="7"/>
      <c r="C33" s="7"/>
      <c r="D33" s="7"/>
      <c r="E33" s="37"/>
      <c r="F33" s="7"/>
      <c r="G33" s="7"/>
      <c r="H33" s="7"/>
    </row>
    <row r="34" spans="1:8" x14ac:dyDescent="0.2">
      <c r="F34" s="41"/>
    </row>
    <row r="35" spans="1:8" x14ac:dyDescent="0.2">
      <c r="F35" s="41"/>
    </row>
  </sheetData>
  <mergeCells count="7">
    <mergeCell ref="B9:D9"/>
    <mergeCell ref="B10:D10"/>
    <mergeCell ref="A1:H1"/>
    <mergeCell ref="A2:H2"/>
    <mergeCell ref="A4:H4"/>
    <mergeCell ref="A5:H5"/>
    <mergeCell ref="A3:H3"/>
  </mergeCells>
  <phoneticPr fontId="0" type="noConversion"/>
  <pageMargins left="0.51" right="0.75" top="0.43" bottom="0.36" header="0.21" footer="0.18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abSelected="1" topLeftCell="A10" workbookViewId="0">
      <selection activeCell="C10" sqref="C10"/>
    </sheetView>
  </sheetViews>
  <sheetFormatPr defaultRowHeight="12.75" x14ac:dyDescent="0.2"/>
  <cols>
    <col min="1" max="1" width="67.7109375" customWidth="1"/>
    <col min="2" max="2" width="17.140625" customWidth="1"/>
    <col min="3" max="3" width="17.7109375" customWidth="1"/>
    <col min="4" max="4" width="17.7109375" bestFit="1" customWidth="1"/>
    <col min="5" max="5" width="15.85546875" customWidth="1"/>
  </cols>
  <sheetData>
    <row r="3" spans="1:5" ht="15.75" x14ac:dyDescent="0.25">
      <c r="A3" s="14"/>
    </row>
    <row r="4" spans="1:5" x14ac:dyDescent="0.2">
      <c r="A4" s="25"/>
    </row>
    <row r="5" spans="1:5" x14ac:dyDescent="0.2">
      <c r="A5" s="224"/>
    </row>
    <row r="6" spans="1:5" ht="15.75" x14ac:dyDescent="0.25">
      <c r="A6" s="226" t="s">
        <v>90</v>
      </c>
    </row>
    <row r="7" spans="1:5" ht="15" x14ac:dyDescent="0.25">
      <c r="A7" s="228" t="s">
        <v>56</v>
      </c>
    </row>
    <row r="8" spans="1:5" x14ac:dyDescent="0.2">
      <c r="A8" s="224" t="s">
        <v>36</v>
      </c>
    </row>
    <row r="9" spans="1:5" x14ac:dyDescent="0.2">
      <c r="A9" s="227" t="s">
        <v>326</v>
      </c>
    </row>
    <row r="10" spans="1:5" x14ac:dyDescent="0.2">
      <c r="C10" s="192">
        <v>1023.8</v>
      </c>
    </row>
    <row r="13" spans="1:5" x14ac:dyDescent="0.2">
      <c r="A13" s="72"/>
      <c r="B13" s="73"/>
      <c r="C13" s="74" t="s">
        <v>17</v>
      </c>
    </row>
    <row r="14" spans="1:5" ht="51" x14ac:dyDescent="0.2">
      <c r="A14" s="69" t="s">
        <v>35</v>
      </c>
      <c r="B14" s="61" t="s">
        <v>339</v>
      </c>
      <c r="C14" s="61" t="s">
        <v>340</v>
      </c>
      <c r="D14" s="62" t="s">
        <v>341</v>
      </c>
      <c r="E14" s="62" t="s">
        <v>342</v>
      </c>
    </row>
    <row r="15" spans="1:5" x14ac:dyDescent="0.2">
      <c r="A15" s="75"/>
      <c r="B15" s="76"/>
      <c r="C15" s="76"/>
    </row>
    <row r="16" spans="1:5" x14ac:dyDescent="0.2">
      <c r="A16" s="3"/>
    </row>
    <row r="17" spans="1:5" x14ac:dyDescent="0.2">
      <c r="A17" s="33" t="s">
        <v>33</v>
      </c>
      <c r="B17" s="36">
        <v>9167858838.289999</v>
      </c>
      <c r="C17" s="37">
        <v>11217214.821401522</v>
      </c>
      <c r="D17" s="36">
        <f>'[1]BT CAMPUS REPORTS'!$I$32</f>
        <v>5732211935.4900017</v>
      </c>
      <c r="E17" s="36">
        <f>D17/C10</f>
        <v>5598956.7644950207</v>
      </c>
    </row>
    <row r="18" spans="1:5" x14ac:dyDescent="0.2">
      <c r="A18" s="33" t="s">
        <v>73</v>
      </c>
      <c r="B18" s="36">
        <v>63716219.210000001</v>
      </c>
      <c r="C18" s="37">
        <v>77959.153941269731</v>
      </c>
      <c r="D18" s="36">
        <f>'[1]BT CAMPUS REPORTS'!$I$35</f>
        <v>14902858.73</v>
      </c>
      <c r="E18" s="36">
        <f>D18/C10</f>
        <v>14556.416028521196</v>
      </c>
    </row>
    <row r="19" spans="1:5" x14ac:dyDescent="0.2">
      <c r="A19" s="33" t="s">
        <v>74</v>
      </c>
      <c r="B19" s="36">
        <v>221595410.21000004</v>
      </c>
      <c r="C19" s="37">
        <v>271130.19120457961</v>
      </c>
      <c r="D19" s="36">
        <f>'[1]BT CAMPUS REPORTS'!$I$42+'[1]BT CAMPUS REPORTS'!$I$43</f>
        <v>173761168.79000002</v>
      </c>
      <c r="E19" s="36">
        <f>D19/C10</f>
        <v>169721.79018362964</v>
      </c>
    </row>
    <row r="20" spans="1:5" x14ac:dyDescent="0.2">
      <c r="A20" s="33" t="s">
        <v>75</v>
      </c>
      <c r="B20" s="36">
        <v>548684968.92999995</v>
      </c>
      <c r="C20" s="37">
        <v>671336.38009961054</v>
      </c>
      <c r="D20" s="36">
        <f>'[1]BT CAMPUS REPORTS'!$I$44</f>
        <v>102554076.28999999</v>
      </c>
      <c r="E20" s="36">
        <f>D20/C10</f>
        <v>100170.02958585661</v>
      </c>
    </row>
    <row r="21" spans="1:5" x14ac:dyDescent="0.2">
      <c r="A21" s="33" t="s">
        <v>76</v>
      </c>
      <c r="B21" s="36">
        <v>4844730.34</v>
      </c>
      <c r="C21" s="37">
        <v>5927.7069961602956</v>
      </c>
      <c r="D21" s="36">
        <f>'[1]BT CAMPUS REPORTS'!$I$47</f>
        <v>19887506.789999999</v>
      </c>
      <c r="E21" s="36">
        <f>D21/C10</f>
        <v>19425.18733151006</v>
      </c>
    </row>
    <row r="22" spans="1:5" x14ac:dyDescent="0.2">
      <c r="A22" s="33" t="s">
        <v>77</v>
      </c>
      <c r="B22" s="36">
        <v>129575093.08</v>
      </c>
      <c r="C22" s="37">
        <v>158539.92521252227</v>
      </c>
      <c r="D22" s="36">
        <f>'[1]BT CAMPUS REPORTS'!$I$48+'[1]BT CAMPUS REPORTS'!$I$49</f>
        <v>132116736.05</v>
      </c>
      <c r="E22" s="36">
        <f>D22/C10</f>
        <v>129045.45423910921</v>
      </c>
    </row>
    <row r="23" spans="1:5" x14ac:dyDescent="0.2">
      <c r="A23" s="33" t="s">
        <v>78</v>
      </c>
      <c r="B23" s="36">
        <v>597228755.58999991</v>
      </c>
      <c r="C23" s="37">
        <v>730731.50090309256</v>
      </c>
      <c r="D23" s="36">
        <f>'[1]BT CAMPUS REPORTS'!$I$85</f>
        <v>400504813.39999998</v>
      </c>
      <c r="E23" s="36">
        <f>D23/C10</f>
        <v>391194.38698964642</v>
      </c>
    </row>
    <row r="24" spans="1:5" x14ac:dyDescent="0.2">
      <c r="A24" s="33" t="s">
        <v>79</v>
      </c>
      <c r="B24" s="36">
        <v>116371259.14</v>
      </c>
      <c r="C24" s="37">
        <v>142384.54538135571</v>
      </c>
      <c r="D24" s="36">
        <f>'[1]BT CAMPUS REPORTS'!$I$62+'[1]BT CAMPUS REPORTS'!$I$60</f>
        <v>91522675.370000005</v>
      </c>
      <c r="E24" s="36">
        <f>D24/C10</f>
        <v>89395.072641140854</v>
      </c>
    </row>
    <row r="25" spans="1:5" x14ac:dyDescent="0.2">
      <c r="A25" s="33" t="s">
        <v>80</v>
      </c>
      <c r="B25" s="36">
        <v>477516341.60000002</v>
      </c>
      <c r="C25" s="37">
        <v>584258.92882269074</v>
      </c>
      <c r="D25" s="36">
        <f>'[1]BT CAMPUS REPORTS'!$I$93</f>
        <v>249650255.94</v>
      </c>
      <c r="E25" s="36">
        <f>D25/C10</f>
        <v>243846.70437585466</v>
      </c>
    </row>
    <row r="26" spans="1:5" x14ac:dyDescent="0.2">
      <c r="A26" s="33" t="s">
        <v>81</v>
      </c>
      <c r="B26" s="36">
        <v>153340686.88</v>
      </c>
      <c r="C26" s="37">
        <v>187618.00938844436</v>
      </c>
      <c r="D26" s="36">
        <f>'[1]BT CAMPUS REPORTS'!$I$98</f>
        <v>103620231.52000001</v>
      </c>
      <c r="E26" s="36">
        <f>D26/C10</f>
        <v>101211.40019535067</v>
      </c>
    </row>
    <row r="27" spans="1:5" x14ac:dyDescent="0.2">
      <c r="B27" s="36"/>
      <c r="C27" s="7"/>
      <c r="D27" s="36"/>
      <c r="E27" s="36"/>
    </row>
    <row r="28" spans="1:5" x14ac:dyDescent="0.2">
      <c r="A28" s="55"/>
      <c r="B28" s="36"/>
      <c r="C28" s="7"/>
      <c r="D28" s="36"/>
      <c r="E28" s="36"/>
    </row>
    <row r="29" spans="1:5" ht="13.5" thickBot="1" x14ac:dyDescent="0.25">
      <c r="A29" s="55"/>
      <c r="B29" s="36"/>
      <c r="C29" s="7"/>
      <c r="D29" s="36"/>
      <c r="E29" s="36"/>
    </row>
    <row r="30" spans="1:5" ht="13.5" thickBot="1" x14ac:dyDescent="0.25">
      <c r="A30" s="18" t="s">
        <v>34</v>
      </c>
      <c r="B30" s="36">
        <v>5738780307.1099987</v>
      </c>
      <c r="C30" s="37">
        <v>7436236.665522919</v>
      </c>
      <c r="D30" s="36">
        <f>SUM(D17:D29)</f>
        <v>7020732258.3700008</v>
      </c>
      <c r="E30" s="36">
        <f>SUM(E17:E29)</f>
        <v>6857523.2060656408</v>
      </c>
    </row>
    <row r="31" spans="1:5" x14ac:dyDescent="0.2">
      <c r="A31" s="10"/>
      <c r="B31" s="230"/>
      <c r="C31" s="230"/>
      <c r="D31" s="7"/>
      <c r="E31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zoomScaleNormal="100" workbookViewId="0">
      <selection activeCell="F23" sqref="F23"/>
    </sheetView>
  </sheetViews>
  <sheetFormatPr defaultRowHeight="12.75" x14ac:dyDescent="0.2"/>
  <cols>
    <col min="1" max="1" width="3" customWidth="1"/>
    <col min="2" max="2" width="76.7109375" customWidth="1"/>
    <col min="3" max="3" width="25.42578125" bestFit="1" customWidth="1"/>
    <col min="4" max="4" width="20.28515625" bestFit="1" customWidth="1"/>
    <col min="5" max="5" width="13.42578125" style="35" customWidth="1"/>
    <col min="6" max="6" width="14.28515625" customWidth="1"/>
    <col min="7" max="7" width="13.140625" bestFit="1" customWidth="1"/>
  </cols>
  <sheetData>
    <row r="1" spans="2:7" x14ac:dyDescent="0.2">
      <c r="B1" s="25"/>
      <c r="C1" s="26"/>
      <c r="D1" s="27"/>
    </row>
    <row r="2" spans="2:7" x14ac:dyDescent="0.2">
      <c r="B2" s="234"/>
      <c r="C2" s="235"/>
      <c r="D2" s="236"/>
    </row>
    <row r="3" spans="2:7" ht="15.75" x14ac:dyDescent="0.25">
      <c r="B3" s="237" t="s">
        <v>90</v>
      </c>
      <c r="C3" s="238"/>
      <c r="D3" s="239"/>
    </row>
    <row r="4" spans="2:7" ht="15" x14ac:dyDescent="0.25">
      <c r="B4" s="243" t="s">
        <v>53</v>
      </c>
      <c r="C4" s="244"/>
      <c r="D4" s="245"/>
    </row>
    <row r="5" spans="2:7" ht="15" x14ac:dyDescent="0.25">
      <c r="B5" s="32" t="s">
        <v>28</v>
      </c>
      <c r="C5" s="29"/>
      <c r="D5" s="30"/>
    </row>
    <row r="6" spans="2:7" ht="15" x14ac:dyDescent="0.25">
      <c r="B6" s="28"/>
      <c r="C6" s="29"/>
      <c r="D6" s="30"/>
    </row>
    <row r="7" spans="2:7" s="31" customFormat="1" ht="24" x14ac:dyDescent="0.2">
      <c r="B7" s="77" t="s">
        <v>22</v>
      </c>
      <c r="C7" s="77" t="s">
        <v>23</v>
      </c>
      <c r="D7" s="77" t="s">
        <v>24</v>
      </c>
      <c r="E7" s="78" t="s">
        <v>25</v>
      </c>
      <c r="F7" s="77" t="s">
        <v>26</v>
      </c>
      <c r="G7" s="77" t="s">
        <v>27</v>
      </c>
    </row>
    <row r="8" spans="2:7" ht="25.5" x14ac:dyDescent="0.2">
      <c r="B8" s="34" t="s">
        <v>50</v>
      </c>
      <c r="C8" s="47" t="s">
        <v>57</v>
      </c>
      <c r="D8" s="7" t="s">
        <v>58</v>
      </c>
      <c r="E8" s="36">
        <v>600000</v>
      </c>
      <c r="F8" s="36">
        <v>600000</v>
      </c>
      <c r="G8" s="37">
        <f>E8-F8</f>
        <v>0</v>
      </c>
    </row>
    <row r="9" spans="2:7" ht="38.25" x14ac:dyDescent="0.2">
      <c r="B9" s="34" t="s">
        <v>54</v>
      </c>
      <c r="C9" s="47" t="s">
        <v>59</v>
      </c>
      <c r="D9" s="7" t="s">
        <v>58</v>
      </c>
      <c r="E9" s="36">
        <v>500000</v>
      </c>
      <c r="F9" s="36">
        <v>500000</v>
      </c>
      <c r="G9" s="37">
        <f t="shared" ref="G9:G24" si="0">E9-F9</f>
        <v>0</v>
      </c>
    </row>
    <row r="10" spans="2:7" ht="25.5" x14ac:dyDescent="0.2">
      <c r="B10" s="34" t="s">
        <v>49</v>
      </c>
      <c r="C10" s="48" t="s">
        <v>60</v>
      </c>
      <c r="D10" s="49" t="s">
        <v>87</v>
      </c>
      <c r="E10" s="36">
        <v>0</v>
      </c>
      <c r="F10" s="36">
        <v>0</v>
      </c>
      <c r="G10" s="37">
        <f t="shared" si="0"/>
        <v>0</v>
      </c>
    </row>
    <row r="11" spans="2:7" ht="25.5" x14ac:dyDescent="0.2">
      <c r="B11" s="34" t="s">
        <v>52</v>
      </c>
      <c r="C11" s="50" t="s">
        <v>84</v>
      </c>
      <c r="D11" s="47" t="s">
        <v>269</v>
      </c>
      <c r="E11" s="36">
        <v>1300000</v>
      </c>
      <c r="F11" s="36">
        <v>711050.03</v>
      </c>
      <c r="G11" s="37">
        <f t="shared" si="0"/>
        <v>588949.97</v>
      </c>
    </row>
    <row r="12" spans="2:7" ht="25.5" x14ac:dyDescent="0.2">
      <c r="B12" s="47" t="s">
        <v>48</v>
      </c>
      <c r="C12" s="51" t="s">
        <v>61</v>
      </c>
      <c r="D12" s="47" t="s">
        <v>85</v>
      </c>
      <c r="E12" s="36">
        <v>600000</v>
      </c>
      <c r="F12" s="36">
        <v>300000</v>
      </c>
      <c r="G12" s="37">
        <f t="shared" si="0"/>
        <v>300000</v>
      </c>
    </row>
    <row r="13" spans="2:7" x14ac:dyDescent="0.2">
      <c r="B13" s="34" t="s">
        <v>47</v>
      </c>
      <c r="C13" s="52" t="s">
        <v>62</v>
      </c>
      <c r="D13" s="47" t="s">
        <v>89</v>
      </c>
      <c r="E13" s="36">
        <v>200000</v>
      </c>
      <c r="F13" s="36">
        <v>200000</v>
      </c>
      <c r="G13" s="37">
        <f t="shared" si="0"/>
        <v>0</v>
      </c>
    </row>
    <row r="14" spans="2:7" ht="38.25" x14ac:dyDescent="0.2">
      <c r="B14" s="34" t="s">
        <v>46</v>
      </c>
      <c r="C14" s="54" t="s">
        <v>86</v>
      </c>
      <c r="D14" s="47" t="s">
        <v>88</v>
      </c>
      <c r="E14" s="36">
        <v>500000</v>
      </c>
      <c r="F14" s="36">
        <v>500000</v>
      </c>
      <c r="G14" s="37">
        <f t="shared" si="0"/>
        <v>0</v>
      </c>
    </row>
    <row r="15" spans="2:7" ht="89.25" x14ac:dyDescent="0.2">
      <c r="B15" s="47" t="s">
        <v>51</v>
      </c>
      <c r="C15" s="51" t="s">
        <v>63</v>
      </c>
      <c r="D15" s="47" t="s">
        <v>83</v>
      </c>
      <c r="E15" s="36">
        <v>700000</v>
      </c>
      <c r="F15" s="36">
        <v>171000</v>
      </c>
      <c r="G15" s="37">
        <f t="shared" si="0"/>
        <v>529000</v>
      </c>
    </row>
    <row r="16" spans="2:7" x14ac:dyDescent="0.2">
      <c r="B16" s="34" t="s">
        <v>38</v>
      </c>
      <c r="C16" s="67" t="s">
        <v>82</v>
      </c>
      <c r="D16" s="47" t="s">
        <v>251</v>
      </c>
      <c r="E16" s="36">
        <v>900000</v>
      </c>
      <c r="F16" s="36">
        <v>900000</v>
      </c>
      <c r="G16" s="37">
        <f t="shared" si="0"/>
        <v>0</v>
      </c>
    </row>
    <row r="17" spans="2:7" ht="25.5" x14ac:dyDescent="0.2">
      <c r="B17" s="34" t="s">
        <v>39</v>
      </c>
      <c r="C17" s="53" t="s">
        <v>64</v>
      </c>
      <c r="D17" s="47" t="s">
        <v>65</v>
      </c>
      <c r="E17" s="36">
        <v>100000</v>
      </c>
      <c r="F17" s="36">
        <v>100000</v>
      </c>
      <c r="G17" s="37">
        <f t="shared" si="0"/>
        <v>0</v>
      </c>
    </row>
    <row r="18" spans="2:7" ht="38.25" x14ac:dyDescent="0.2">
      <c r="B18" s="34" t="s">
        <v>40</v>
      </c>
      <c r="C18" s="53" t="s">
        <v>66</v>
      </c>
      <c r="D18" s="47" t="s">
        <v>67</v>
      </c>
      <c r="E18" s="36">
        <v>75000</v>
      </c>
      <c r="F18" s="36">
        <v>75000</v>
      </c>
      <c r="G18" s="37">
        <f t="shared" si="0"/>
        <v>0</v>
      </c>
    </row>
    <row r="19" spans="2:7" ht="38.25" x14ac:dyDescent="0.2">
      <c r="B19" s="34" t="s">
        <v>41</v>
      </c>
      <c r="C19" s="53" t="s">
        <v>68</v>
      </c>
      <c r="D19" s="7" t="s">
        <v>69</v>
      </c>
      <c r="E19" s="36">
        <v>75000</v>
      </c>
      <c r="F19" s="36">
        <v>45000</v>
      </c>
      <c r="G19" s="37">
        <f t="shared" si="0"/>
        <v>30000</v>
      </c>
    </row>
    <row r="20" spans="2:7" ht="38.25" x14ac:dyDescent="0.2">
      <c r="B20" s="34" t="s">
        <v>42</v>
      </c>
      <c r="C20" s="53" t="s">
        <v>68</v>
      </c>
      <c r="D20" s="7" t="s">
        <v>69</v>
      </c>
      <c r="E20" s="36">
        <v>75000</v>
      </c>
      <c r="F20" s="36">
        <v>45000</v>
      </c>
      <c r="G20" s="37">
        <f t="shared" si="0"/>
        <v>30000</v>
      </c>
    </row>
    <row r="21" spans="2:7" ht="38.25" x14ac:dyDescent="0.2">
      <c r="B21" s="34" t="s">
        <v>43</v>
      </c>
      <c r="C21" s="53" t="s">
        <v>70</v>
      </c>
      <c r="D21" s="47" t="s">
        <v>252</v>
      </c>
      <c r="E21" s="36">
        <v>75000</v>
      </c>
      <c r="F21" s="36">
        <v>30000</v>
      </c>
      <c r="G21" s="37">
        <f t="shared" si="0"/>
        <v>45000</v>
      </c>
    </row>
    <row r="22" spans="2:7" ht="38.25" x14ac:dyDescent="0.2">
      <c r="B22" s="34" t="s">
        <v>44</v>
      </c>
      <c r="C22" s="53" t="s">
        <v>71</v>
      </c>
      <c r="D22" s="47" t="s">
        <v>253</v>
      </c>
      <c r="E22" s="36">
        <v>150000</v>
      </c>
      <c r="F22" s="36">
        <v>120000</v>
      </c>
      <c r="G22" s="37">
        <f t="shared" si="0"/>
        <v>30000</v>
      </c>
    </row>
    <row r="23" spans="2:7" ht="38.25" x14ac:dyDescent="0.2">
      <c r="B23" s="34" t="s">
        <v>45</v>
      </c>
      <c r="C23" s="68" t="s">
        <v>72</v>
      </c>
      <c r="D23" s="47" t="s">
        <v>254</v>
      </c>
      <c r="E23" s="36">
        <v>150000</v>
      </c>
      <c r="F23" s="36">
        <v>120000</v>
      </c>
      <c r="G23" s="37">
        <f t="shared" si="0"/>
        <v>30000</v>
      </c>
    </row>
    <row r="24" spans="2:7" x14ac:dyDescent="0.2">
      <c r="B24" s="7"/>
      <c r="C24" s="7"/>
      <c r="D24" s="7"/>
      <c r="E24" s="197">
        <f>SUM(E8:E23)</f>
        <v>6000000</v>
      </c>
      <c r="F24" s="197">
        <f>SUM(F8:F23)</f>
        <v>4417050.03</v>
      </c>
      <c r="G24" s="38">
        <f t="shared" si="0"/>
        <v>1582949.9699999997</v>
      </c>
    </row>
    <row r="26" spans="2:7" x14ac:dyDescent="0.2">
      <c r="D26" s="23"/>
      <c r="F26" s="41">
        <f>F24/E24</f>
        <v>0.73617500499999999</v>
      </c>
    </row>
    <row r="28" spans="2:7" x14ac:dyDescent="0.2">
      <c r="D28" s="23"/>
      <c r="F28" s="41"/>
    </row>
    <row r="31" spans="2:7" x14ac:dyDescent="0.2">
      <c r="D31" s="23"/>
      <c r="F31" s="41"/>
    </row>
    <row r="33" spans="4:6" x14ac:dyDescent="0.2">
      <c r="D33" s="23"/>
      <c r="F33" s="41"/>
    </row>
    <row r="35" spans="4:6" x14ac:dyDescent="0.2">
      <c r="F35" s="42"/>
    </row>
  </sheetData>
  <mergeCells count="3">
    <mergeCell ref="B2:D2"/>
    <mergeCell ref="B3:D3"/>
    <mergeCell ref="B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opLeftCell="A124" workbookViewId="0">
      <selection activeCell="D97" sqref="D97"/>
    </sheetView>
  </sheetViews>
  <sheetFormatPr defaultColWidth="8.85546875" defaultRowHeight="15" x14ac:dyDescent="0.25"/>
  <cols>
    <col min="1" max="1" width="74.85546875" bestFit="1" customWidth="1"/>
    <col min="2" max="2" width="8.140625" bestFit="1" customWidth="1"/>
    <col min="3" max="3" width="10.28515625" bestFit="1" customWidth="1"/>
    <col min="4" max="4" width="12.85546875" style="221" bestFit="1" customWidth="1"/>
    <col min="5" max="5" width="13.28515625" bestFit="1" customWidth="1"/>
    <col min="6" max="7" width="12.5703125" bestFit="1" customWidth="1"/>
    <col min="8" max="8" width="6" customWidth="1"/>
    <col min="9" max="9" width="5.28515625" customWidth="1"/>
    <col min="10" max="10" width="4.42578125" customWidth="1"/>
    <col min="11" max="11" width="4.85546875" customWidth="1"/>
    <col min="12" max="12" width="6.42578125" customWidth="1"/>
    <col min="13" max="13" width="5.28515625" customWidth="1"/>
    <col min="14" max="14" width="6.42578125" customWidth="1"/>
    <col min="15" max="15" width="6" customWidth="1"/>
  </cols>
  <sheetData>
    <row r="1" spans="1:19" ht="16.5" thickBot="1" x14ac:dyDescent="0.3">
      <c r="A1" s="98" t="s">
        <v>95</v>
      </c>
      <c r="B1" s="99"/>
      <c r="C1" s="99"/>
      <c r="D1" s="1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19" s="104" customFormat="1" ht="12.75" x14ac:dyDescent="0.2">
      <c r="A2" s="101" t="s">
        <v>96</v>
      </c>
      <c r="B2" s="102" t="s">
        <v>97</v>
      </c>
      <c r="C2" s="102"/>
      <c r="D2" s="200" t="s">
        <v>98</v>
      </c>
      <c r="E2" s="102" t="s">
        <v>104</v>
      </c>
      <c r="F2" s="102" t="s">
        <v>105</v>
      </c>
      <c r="G2" s="102" t="s">
        <v>106</v>
      </c>
      <c r="H2" s="102" t="s">
        <v>107</v>
      </c>
      <c r="I2" s="102" t="s">
        <v>108</v>
      </c>
      <c r="J2" s="102" t="s">
        <v>109</v>
      </c>
      <c r="K2" s="102" t="s">
        <v>99</v>
      </c>
      <c r="L2" s="102" t="s">
        <v>100</v>
      </c>
      <c r="M2" s="102" t="s">
        <v>101</v>
      </c>
      <c r="N2" s="102" t="s">
        <v>102</v>
      </c>
      <c r="O2" s="102" t="s">
        <v>103</v>
      </c>
      <c r="P2" s="103" t="s">
        <v>272</v>
      </c>
    </row>
    <row r="3" spans="1:19" s="104" customFormat="1" ht="12.75" x14ac:dyDescent="0.2">
      <c r="A3" s="105"/>
      <c r="B3" s="106"/>
      <c r="C3" s="106"/>
      <c r="D3" s="201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9" s="111" customFormat="1" ht="12.75" x14ac:dyDescent="0.2">
      <c r="A4" s="86" t="str">
        <f>'[2]Y2 WORKPLAN'!B6</f>
        <v>1.1    Existing curricula reviewed and improved</v>
      </c>
      <c r="B4" s="109"/>
      <c r="C4" s="109"/>
      <c r="D4" s="202"/>
      <c r="E4" s="109"/>
      <c r="F4" s="109"/>
      <c r="G4" s="109"/>
      <c r="H4" s="109" t="s">
        <v>110</v>
      </c>
      <c r="I4" s="109" t="s">
        <v>110</v>
      </c>
      <c r="J4" s="109" t="s">
        <v>110</v>
      </c>
      <c r="K4" s="109" t="s">
        <v>110</v>
      </c>
      <c r="L4" s="109" t="s">
        <v>110</v>
      </c>
      <c r="M4" s="109" t="s">
        <v>110</v>
      </c>
      <c r="N4" s="109"/>
      <c r="O4" s="109"/>
      <c r="P4" s="110"/>
    </row>
    <row r="5" spans="1:19" s="104" customFormat="1" ht="26.25" x14ac:dyDescent="0.25">
      <c r="A5" s="112" t="s">
        <v>273</v>
      </c>
      <c r="B5" s="113"/>
      <c r="C5" s="113"/>
      <c r="D5" s="201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8"/>
    </row>
    <row r="6" spans="1:19" s="104" customFormat="1" ht="12.75" x14ac:dyDescent="0.2">
      <c r="A6" s="114" t="s">
        <v>111</v>
      </c>
      <c r="B6" s="106">
        <v>25</v>
      </c>
      <c r="C6" s="203">
        <v>180</v>
      </c>
      <c r="D6" s="201">
        <f>B6*C6</f>
        <v>4500</v>
      </c>
      <c r="E6" s="107"/>
      <c r="F6" s="107"/>
      <c r="G6" s="115"/>
      <c r="H6" s="107"/>
      <c r="I6" s="107"/>
      <c r="J6" s="107"/>
      <c r="K6" s="107"/>
      <c r="L6" s="107"/>
      <c r="M6" s="107"/>
      <c r="N6" s="107"/>
      <c r="O6" s="107"/>
      <c r="P6" s="108"/>
    </row>
    <row r="7" spans="1:19" s="104" customFormat="1" ht="12.75" x14ac:dyDescent="0.2">
      <c r="A7" s="114" t="s">
        <v>112</v>
      </c>
      <c r="B7" s="106">
        <v>4</v>
      </c>
      <c r="C7" s="203">
        <v>3000</v>
      </c>
      <c r="D7" s="201">
        <f t="shared" ref="D7:D12" si="0">B7*C7</f>
        <v>12000</v>
      </c>
      <c r="E7" s="107"/>
      <c r="F7" s="107"/>
      <c r="G7" s="115"/>
      <c r="H7" s="107"/>
      <c r="I7" s="107"/>
      <c r="J7" s="107"/>
      <c r="K7" s="107"/>
      <c r="L7" s="107"/>
      <c r="M7" s="107"/>
      <c r="N7" s="107"/>
      <c r="O7" s="107"/>
      <c r="P7" s="108"/>
      <c r="S7" s="204"/>
    </row>
    <row r="8" spans="1:19" ht="12.75" x14ac:dyDescent="0.2">
      <c r="A8" s="116" t="s">
        <v>113</v>
      </c>
      <c r="B8" s="205">
        <v>25</v>
      </c>
      <c r="C8" s="203">
        <v>100</v>
      </c>
      <c r="D8" s="201">
        <f t="shared" si="0"/>
        <v>2500</v>
      </c>
      <c r="E8" s="7"/>
      <c r="F8" s="7"/>
      <c r="G8" s="115"/>
      <c r="H8" s="7"/>
      <c r="I8" s="7"/>
      <c r="J8" s="7"/>
      <c r="K8" s="7"/>
      <c r="L8" s="7"/>
      <c r="M8" s="7"/>
      <c r="N8" s="7"/>
      <c r="O8" s="7"/>
      <c r="P8" s="118"/>
    </row>
    <row r="9" spans="1:19" s="111" customFormat="1" ht="12.75" x14ac:dyDescent="0.2">
      <c r="A9" s="116" t="s">
        <v>114</v>
      </c>
      <c r="B9" s="106">
        <v>1</v>
      </c>
      <c r="C9" s="203">
        <v>1500</v>
      </c>
      <c r="D9" s="201">
        <f t="shared" si="0"/>
        <v>1500</v>
      </c>
      <c r="E9" s="106"/>
      <c r="F9" s="106"/>
      <c r="G9" s="115"/>
      <c r="H9" s="106"/>
      <c r="I9" s="106"/>
      <c r="J9" s="106"/>
      <c r="K9" s="106"/>
      <c r="L9" s="106"/>
      <c r="M9" s="106"/>
      <c r="N9" s="106"/>
      <c r="O9" s="106"/>
      <c r="P9" s="119"/>
    </row>
    <row r="10" spans="1:19" s="104" customFormat="1" ht="12.75" x14ac:dyDescent="0.2">
      <c r="A10" s="116" t="s">
        <v>115</v>
      </c>
      <c r="B10" s="120">
        <v>1</v>
      </c>
      <c r="C10" s="203">
        <v>1500</v>
      </c>
      <c r="D10" s="201">
        <f t="shared" si="0"/>
        <v>1500</v>
      </c>
      <c r="E10" s="107"/>
      <c r="F10" s="107"/>
      <c r="G10" s="115"/>
      <c r="H10" s="107"/>
      <c r="I10" s="107"/>
      <c r="J10" s="107"/>
      <c r="K10" s="107"/>
      <c r="L10" s="107"/>
      <c r="M10" s="107"/>
      <c r="N10" s="107"/>
      <c r="O10" s="107"/>
      <c r="P10" s="108"/>
    </row>
    <row r="11" spans="1:19" s="104" customFormat="1" ht="12.75" x14ac:dyDescent="0.2">
      <c r="A11" s="116" t="s">
        <v>116</v>
      </c>
      <c r="B11" s="120">
        <v>1</v>
      </c>
      <c r="C11" s="203">
        <v>1000</v>
      </c>
      <c r="D11" s="201">
        <f t="shared" si="0"/>
        <v>1000</v>
      </c>
      <c r="E11" s="107"/>
      <c r="F11" s="107"/>
      <c r="G11" s="115"/>
      <c r="H11" s="107"/>
      <c r="I11" s="107"/>
      <c r="J11" s="107"/>
      <c r="K11" s="107"/>
      <c r="L11" s="107"/>
      <c r="M11" s="107"/>
      <c r="N11" s="107"/>
      <c r="O11" s="107"/>
      <c r="P11" s="108"/>
    </row>
    <row r="12" spans="1:19" s="104" customFormat="1" ht="12.75" x14ac:dyDescent="0.2">
      <c r="A12" s="116" t="s">
        <v>274</v>
      </c>
      <c r="B12" s="120">
        <v>1</v>
      </c>
      <c r="C12" s="203">
        <v>200000</v>
      </c>
      <c r="D12" s="201">
        <f t="shared" si="0"/>
        <v>200000</v>
      </c>
      <c r="E12" s="107"/>
      <c r="F12" s="107"/>
      <c r="G12" s="115"/>
      <c r="H12" s="107"/>
      <c r="I12" s="107"/>
      <c r="J12" s="107"/>
      <c r="K12" s="107"/>
      <c r="L12" s="107"/>
      <c r="M12" s="107"/>
      <c r="N12" s="107"/>
      <c r="O12" s="107"/>
      <c r="P12" s="108"/>
    </row>
    <row r="13" spans="1:19" s="104" customFormat="1" ht="12.75" x14ac:dyDescent="0.2">
      <c r="A13" s="116" t="s">
        <v>275</v>
      </c>
      <c r="B13" s="120"/>
      <c r="C13" s="203"/>
      <c r="D13" s="201"/>
      <c r="E13" s="107"/>
      <c r="F13" s="107"/>
      <c r="G13" s="115"/>
      <c r="H13" s="107"/>
      <c r="I13" s="107"/>
      <c r="J13" s="107"/>
      <c r="K13" s="107"/>
      <c r="L13" s="107"/>
      <c r="M13" s="107"/>
      <c r="N13" s="107"/>
      <c r="O13" s="107"/>
      <c r="P13" s="108"/>
    </row>
    <row r="14" spans="1:19" s="104" customFormat="1" ht="12.75" x14ac:dyDescent="0.2">
      <c r="A14" s="121" t="s">
        <v>117</v>
      </c>
      <c r="B14" s="122"/>
      <c r="C14" s="122"/>
      <c r="D14" s="206">
        <f>SUM(D6:D13)</f>
        <v>223000</v>
      </c>
      <c r="E14" s="107"/>
      <c r="F14" s="107"/>
      <c r="G14" s="123"/>
      <c r="H14" s="107"/>
      <c r="I14" s="107"/>
      <c r="J14" s="107"/>
      <c r="K14" s="107"/>
      <c r="L14" s="107"/>
      <c r="M14" s="107"/>
      <c r="N14" s="107"/>
      <c r="O14" s="107"/>
      <c r="P14" s="108"/>
    </row>
    <row r="15" spans="1:19" s="104" customFormat="1" ht="12.75" x14ac:dyDescent="0.2">
      <c r="A15" s="124" t="str">
        <f>'[2]Y2 WORKPLAN'!B7</f>
        <v>1.2   Students recruited and supported</v>
      </c>
      <c r="B15" s="109"/>
      <c r="C15" s="109"/>
      <c r="D15" s="202"/>
      <c r="E15" s="109" t="s">
        <v>110</v>
      </c>
      <c r="F15" s="109" t="s">
        <v>110</v>
      </c>
      <c r="G15" s="109" t="s">
        <v>110</v>
      </c>
      <c r="H15" s="109" t="s">
        <v>110</v>
      </c>
      <c r="I15" s="109" t="s">
        <v>110</v>
      </c>
      <c r="J15" s="109" t="s">
        <v>110</v>
      </c>
      <c r="K15" s="109" t="s">
        <v>110</v>
      </c>
      <c r="L15" s="109" t="s">
        <v>110</v>
      </c>
      <c r="M15" s="109" t="s">
        <v>110</v>
      </c>
      <c r="N15" s="109" t="s">
        <v>110</v>
      </c>
      <c r="O15" s="109" t="s">
        <v>110</v>
      </c>
      <c r="P15" s="110" t="s">
        <v>110</v>
      </c>
    </row>
    <row r="16" spans="1:19" s="104" customFormat="1" ht="12.75" x14ac:dyDescent="0.2">
      <c r="A16" s="125" t="s">
        <v>118</v>
      </c>
      <c r="B16" s="106">
        <v>11</v>
      </c>
      <c r="C16" s="203">
        <v>10000</v>
      </c>
      <c r="D16" s="201">
        <f>C16*B16</f>
        <v>110000</v>
      </c>
      <c r="E16" s="126"/>
      <c r="F16" s="126"/>
      <c r="G16" s="106"/>
      <c r="H16" s="106"/>
      <c r="I16" s="106"/>
      <c r="J16" s="106"/>
      <c r="K16" s="106"/>
      <c r="L16" s="106"/>
      <c r="M16" s="106"/>
      <c r="N16" s="106"/>
      <c r="O16" s="106"/>
      <c r="P16" s="119"/>
    </row>
    <row r="17" spans="1:16" s="104" customFormat="1" ht="12.75" x14ac:dyDescent="0.2">
      <c r="A17" s="125" t="s">
        <v>119</v>
      </c>
      <c r="B17" s="106">
        <v>34</v>
      </c>
      <c r="C17" s="203">
        <v>3200</v>
      </c>
      <c r="D17" s="201">
        <f>B17*C17</f>
        <v>108800</v>
      </c>
      <c r="E17" s="126"/>
      <c r="F17" s="106"/>
      <c r="G17" s="126"/>
      <c r="H17" s="106"/>
      <c r="I17" s="106"/>
      <c r="J17" s="106"/>
      <c r="K17" s="106"/>
      <c r="L17" s="106"/>
      <c r="M17" s="106"/>
      <c r="N17" s="106"/>
      <c r="O17" s="106"/>
      <c r="P17" s="119"/>
    </row>
    <row r="18" spans="1:16" s="210" customFormat="1" ht="12.75" x14ac:dyDescent="0.2">
      <c r="A18" s="207" t="s">
        <v>120</v>
      </c>
      <c r="B18" s="128">
        <v>19</v>
      </c>
      <c r="C18" s="203">
        <v>7200</v>
      </c>
      <c r="D18" s="208">
        <f>B18*C18</f>
        <v>136800</v>
      </c>
      <c r="E18" s="127"/>
      <c r="F18" s="127"/>
      <c r="G18" s="209"/>
      <c r="H18" s="128"/>
      <c r="I18" s="128"/>
      <c r="J18" s="128"/>
      <c r="K18" s="128"/>
      <c r="L18" s="128"/>
      <c r="M18" s="128"/>
      <c r="N18" s="128"/>
      <c r="O18" s="128"/>
      <c r="P18" s="129"/>
    </row>
    <row r="19" spans="1:16" s="130" customFormat="1" ht="12.75" x14ac:dyDescent="0.2">
      <c r="A19" s="125" t="s">
        <v>121</v>
      </c>
      <c r="B19" s="128">
        <v>5</v>
      </c>
      <c r="C19" s="203">
        <f t="shared" ref="C19:C28" si="1">D19/B19</f>
        <v>750</v>
      </c>
      <c r="D19" s="208">
        <v>3750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</row>
    <row r="20" spans="1:16" s="104" customFormat="1" ht="12.75" x14ac:dyDescent="0.2">
      <c r="A20" s="131" t="s">
        <v>122</v>
      </c>
      <c r="B20" s="106">
        <v>5</v>
      </c>
      <c r="C20" s="203">
        <f t="shared" si="1"/>
        <v>533.4</v>
      </c>
      <c r="D20" s="208">
        <v>2667</v>
      </c>
      <c r="E20" s="106"/>
      <c r="F20" s="203"/>
      <c r="G20" s="106"/>
      <c r="H20" s="106"/>
      <c r="I20" s="106"/>
      <c r="J20" s="106"/>
      <c r="K20" s="106"/>
      <c r="L20" s="106"/>
      <c r="M20" s="106"/>
      <c r="N20" s="106"/>
      <c r="O20" s="106"/>
      <c r="P20" s="119"/>
    </row>
    <row r="21" spans="1:16" s="104" customFormat="1" ht="12.75" x14ac:dyDescent="0.2">
      <c r="A21" s="131" t="s">
        <v>123</v>
      </c>
      <c r="B21" s="106">
        <v>15</v>
      </c>
      <c r="C21" s="203">
        <f t="shared" si="1"/>
        <v>10000</v>
      </c>
      <c r="D21" s="201">
        <v>150000</v>
      </c>
      <c r="E21" s="12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19"/>
    </row>
    <row r="22" spans="1:16" s="104" customFormat="1" ht="12.75" x14ac:dyDescent="0.2">
      <c r="A22" s="131" t="s">
        <v>124</v>
      </c>
      <c r="B22" s="106">
        <v>4</v>
      </c>
      <c r="C22" s="203">
        <v>10000</v>
      </c>
      <c r="D22" s="201">
        <f>B22*C22</f>
        <v>40000</v>
      </c>
      <c r="E22" s="126"/>
      <c r="F22" s="126"/>
      <c r="G22" s="106"/>
      <c r="H22" s="106"/>
      <c r="I22" s="106"/>
      <c r="J22" s="106"/>
      <c r="K22" s="106"/>
      <c r="L22" s="106"/>
      <c r="M22" s="106"/>
      <c r="N22" s="106"/>
      <c r="O22" s="106"/>
      <c r="P22" s="119"/>
    </row>
    <row r="23" spans="1:16" s="104" customFormat="1" ht="12.75" x14ac:dyDescent="0.2">
      <c r="A23" s="131" t="s">
        <v>276</v>
      </c>
      <c r="B23" s="106">
        <v>1</v>
      </c>
      <c r="C23" s="203">
        <f t="shared" si="1"/>
        <v>6000</v>
      </c>
      <c r="D23" s="201">
        <v>6000</v>
      </c>
      <c r="E23" s="12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19"/>
    </row>
    <row r="24" spans="1:16" s="104" customFormat="1" ht="25.5" x14ac:dyDescent="0.2">
      <c r="A24" s="132" t="s">
        <v>277</v>
      </c>
      <c r="B24" s="106">
        <v>3</v>
      </c>
      <c r="C24" s="203">
        <f t="shared" si="1"/>
        <v>300</v>
      </c>
      <c r="D24" s="201">
        <v>900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8"/>
    </row>
    <row r="25" spans="1:16" s="104" customFormat="1" ht="25.5" x14ac:dyDescent="0.2">
      <c r="A25" s="132" t="s">
        <v>278</v>
      </c>
      <c r="B25" s="106">
        <v>16</v>
      </c>
      <c r="C25" s="203">
        <f t="shared" si="1"/>
        <v>300</v>
      </c>
      <c r="D25" s="201">
        <v>4800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8"/>
    </row>
    <row r="26" spans="1:16" s="104" customFormat="1" ht="25.5" x14ac:dyDescent="0.2">
      <c r="A26" s="132" t="s">
        <v>279</v>
      </c>
      <c r="B26" s="106">
        <v>6</v>
      </c>
      <c r="C26" s="203">
        <f t="shared" si="1"/>
        <v>100</v>
      </c>
      <c r="D26" s="201">
        <v>600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8"/>
    </row>
    <row r="27" spans="1:16" s="104" customFormat="1" ht="25.5" x14ac:dyDescent="0.2">
      <c r="A27" s="132" t="s">
        <v>280</v>
      </c>
      <c r="B27" s="106">
        <v>71</v>
      </c>
      <c r="C27" s="203">
        <f t="shared" si="1"/>
        <v>102.8169014084507</v>
      </c>
      <c r="D27" s="201">
        <v>7300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8"/>
    </row>
    <row r="28" spans="1:16" s="104" customFormat="1" ht="12.75" x14ac:dyDescent="0.2">
      <c r="A28" s="132" t="s">
        <v>281</v>
      </c>
      <c r="B28" s="106">
        <v>1</v>
      </c>
      <c r="C28" s="203">
        <f t="shared" si="1"/>
        <v>7000</v>
      </c>
      <c r="D28" s="201">
        <v>7000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8"/>
    </row>
    <row r="29" spans="1:16" s="104" customFormat="1" ht="12.75" x14ac:dyDescent="0.2">
      <c r="A29" s="121" t="s">
        <v>125</v>
      </c>
      <c r="B29" s="133"/>
      <c r="C29" s="133"/>
      <c r="D29" s="206">
        <f>SUM(D16:D28)</f>
        <v>578617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8"/>
    </row>
    <row r="30" spans="1:16" s="111" customFormat="1" ht="12.75" x14ac:dyDescent="0.2">
      <c r="A30" s="86" t="str">
        <f>'[2]Y2 WORKPLAN'!B8</f>
        <v>1.3    Rehabilitate and upgrade teaching and learning facilities</v>
      </c>
      <c r="B30" s="109"/>
      <c r="C30" s="109"/>
      <c r="D30" s="211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0"/>
    </row>
    <row r="31" spans="1:16" s="111" customFormat="1" ht="12.75" x14ac:dyDescent="0.2">
      <c r="A31" s="114" t="s">
        <v>282</v>
      </c>
      <c r="B31" s="106">
        <v>1</v>
      </c>
      <c r="C31" s="203">
        <v>300000</v>
      </c>
      <c r="D31" s="201">
        <f>B31*C31</f>
        <v>300000</v>
      </c>
      <c r="E31" s="106"/>
      <c r="F31" s="106"/>
      <c r="G31" s="106"/>
      <c r="H31" s="106" t="s">
        <v>110</v>
      </c>
      <c r="I31" s="106" t="s">
        <v>110</v>
      </c>
      <c r="J31" s="106" t="s">
        <v>110</v>
      </c>
      <c r="K31" s="106" t="s">
        <v>110</v>
      </c>
      <c r="L31" s="106" t="s">
        <v>110</v>
      </c>
      <c r="M31" s="106"/>
      <c r="N31" s="106"/>
      <c r="O31" s="106"/>
      <c r="P31" s="119"/>
    </row>
    <row r="32" spans="1:16" s="111" customFormat="1" x14ac:dyDescent="0.25">
      <c r="A32" s="114"/>
      <c r="B32" s="113"/>
      <c r="C32" s="113"/>
      <c r="D32" s="212">
        <f>SUM(D31:D31)</f>
        <v>300000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19"/>
    </row>
    <row r="33" spans="1:16" s="136" customFormat="1" ht="12.75" x14ac:dyDescent="0.2">
      <c r="A33" s="86" t="str">
        <f>'[2]Y2 WORKPLAN'!B9</f>
        <v>1.4    Professional development and short courses for special groups</v>
      </c>
      <c r="B33" s="134"/>
      <c r="C33" s="134"/>
      <c r="D33" s="211"/>
      <c r="E33" s="134"/>
      <c r="F33" s="134"/>
      <c r="G33" s="134" t="s">
        <v>110</v>
      </c>
      <c r="H33" s="134" t="s">
        <v>110</v>
      </c>
      <c r="I33" s="134" t="s">
        <v>110</v>
      </c>
      <c r="J33" s="134" t="s">
        <v>110</v>
      </c>
      <c r="K33" s="134" t="s">
        <v>110</v>
      </c>
      <c r="L33" s="134" t="s">
        <v>110</v>
      </c>
      <c r="M33" s="134" t="s">
        <v>110</v>
      </c>
      <c r="N33" s="134" t="s">
        <v>110</v>
      </c>
      <c r="O33" s="134"/>
      <c r="P33" s="135"/>
    </row>
    <row r="34" spans="1:16" s="136" customFormat="1" ht="12.75" x14ac:dyDescent="0.2">
      <c r="A34" s="137" t="s">
        <v>126</v>
      </c>
      <c r="B34" s="106">
        <v>1</v>
      </c>
      <c r="C34" s="203">
        <f t="shared" ref="C34:C41" si="2">D34/B34</f>
        <v>3000</v>
      </c>
      <c r="D34" s="201">
        <v>3000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38"/>
    </row>
    <row r="35" spans="1:16" s="136" customFormat="1" ht="12.75" x14ac:dyDescent="0.2">
      <c r="A35" s="137" t="s">
        <v>127</v>
      </c>
      <c r="B35" s="106">
        <v>10</v>
      </c>
      <c r="C35" s="203">
        <f t="shared" si="2"/>
        <v>1000</v>
      </c>
      <c r="D35" s="201">
        <v>10000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38"/>
    </row>
    <row r="36" spans="1:16" s="136" customFormat="1" ht="12.75" x14ac:dyDescent="0.2">
      <c r="A36" s="137" t="s">
        <v>128</v>
      </c>
      <c r="B36" s="106">
        <v>10</v>
      </c>
      <c r="C36" s="203">
        <f t="shared" si="2"/>
        <v>200</v>
      </c>
      <c r="D36" s="201">
        <v>2000</v>
      </c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38"/>
    </row>
    <row r="37" spans="1:16" ht="12.75" x14ac:dyDescent="0.2">
      <c r="A37" s="137" t="s">
        <v>129</v>
      </c>
      <c r="B37" s="117">
        <v>10</v>
      </c>
      <c r="C37" s="203">
        <f t="shared" si="2"/>
        <v>3000</v>
      </c>
      <c r="D37" s="201">
        <v>30000</v>
      </c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38"/>
    </row>
    <row r="38" spans="1:16" ht="12.75" x14ac:dyDescent="0.2">
      <c r="A38" s="137" t="s">
        <v>130</v>
      </c>
      <c r="B38" s="117">
        <v>10</v>
      </c>
      <c r="C38" s="203">
        <f t="shared" si="2"/>
        <v>1000</v>
      </c>
      <c r="D38" s="201">
        <v>10000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38"/>
    </row>
    <row r="39" spans="1:16" ht="12.75" x14ac:dyDescent="0.2">
      <c r="A39" s="137" t="s">
        <v>131</v>
      </c>
      <c r="B39" s="117">
        <v>10</v>
      </c>
      <c r="C39" s="203">
        <f t="shared" si="2"/>
        <v>2500</v>
      </c>
      <c r="D39" s="201">
        <v>25000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38"/>
    </row>
    <row r="40" spans="1:16" s="139" customFormat="1" ht="12.75" x14ac:dyDescent="0.2">
      <c r="A40" s="137" t="s">
        <v>132</v>
      </c>
      <c r="B40" s="117">
        <v>4</v>
      </c>
      <c r="C40" s="203">
        <f t="shared" si="2"/>
        <v>1500</v>
      </c>
      <c r="D40" s="201">
        <v>6000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38"/>
    </row>
    <row r="41" spans="1:16" s="142" customFormat="1" x14ac:dyDescent="0.25">
      <c r="A41" s="137" t="s">
        <v>133</v>
      </c>
      <c r="B41" s="140">
        <v>6</v>
      </c>
      <c r="C41" s="203">
        <f t="shared" si="2"/>
        <v>1500</v>
      </c>
      <c r="D41" s="201">
        <v>9000</v>
      </c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1"/>
    </row>
    <row r="42" spans="1:16" s="142" customFormat="1" x14ac:dyDescent="0.25">
      <c r="A42" s="143" t="s">
        <v>117</v>
      </c>
      <c r="B42" s="144"/>
      <c r="C42" s="144"/>
      <c r="D42" s="206">
        <f>SUM(D34:D41)</f>
        <v>95000</v>
      </c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1"/>
    </row>
    <row r="43" spans="1:16" s="142" customFormat="1" x14ac:dyDescent="0.25">
      <c r="A43" s="86" t="str">
        <f>'[2]Y2 WORKPLAN'!B11</f>
        <v>2.1   Procure general use teaching and research equipment and lab supplies</v>
      </c>
      <c r="B43" s="145"/>
      <c r="C43" s="145"/>
      <c r="D43" s="211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1:16" s="142" customFormat="1" x14ac:dyDescent="0.25">
      <c r="A44" s="147" t="s">
        <v>283</v>
      </c>
      <c r="B44" s="140">
        <v>15</v>
      </c>
      <c r="C44" s="203">
        <f t="shared" ref="C44:C47" si="3">D44/B44</f>
        <v>1000</v>
      </c>
      <c r="D44" s="201">
        <v>15000</v>
      </c>
      <c r="E44" s="148"/>
      <c r="F44" s="148"/>
      <c r="G44" s="148" t="s">
        <v>110</v>
      </c>
      <c r="H44" s="148"/>
      <c r="I44" s="148"/>
      <c r="J44" s="148"/>
      <c r="K44" s="148"/>
      <c r="L44" s="148"/>
      <c r="M44" s="148"/>
      <c r="N44" s="148"/>
      <c r="O44" s="148"/>
      <c r="P44" s="149"/>
    </row>
    <row r="45" spans="1:16" s="142" customFormat="1" x14ac:dyDescent="0.25">
      <c r="A45" s="150" t="s">
        <v>284</v>
      </c>
      <c r="B45" s="140">
        <v>1</v>
      </c>
      <c r="C45" s="203">
        <f t="shared" si="3"/>
        <v>8000</v>
      </c>
      <c r="D45" s="201">
        <v>8000</v>
      </c>
      <c r="E45" s="148" t="s">
        <v>110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9"/>
    </row>
    <row r="46" spans="1:16" x14ac:dyDescent="0.25">
      <c r="A46" s="114" t="s">
        <v>285</v>
      </c>
      <c r="B46" s="140">
        <v>1</v>
      </c>
      <c r="C46" s="203">
        <f t="shared" si="3"/>
        <v>50000</v>
      </c>
      <c r="D46" s="201">
        <v>50000</v>
      </c>
      <c r="E46" s="7" t="s">
        <v>110</v>
      </c>
      <c r="F46" s="7" t="s">
        <v>110</v>
      </c>
      <c r="G46" s="7" t="s">
        <v>110</v>
      </c>
      <c r="H46" s="7" t="s">
        <v>110</v>
      </c>
      <c r="I46" s="7" t="s">
        <v>110</v>
      </c>
      <c r="J46" s="7" t="s">
        <v>110</v>
      </c>
      <c r="K46" s="7" t="s">
        <v>110</v>
      </c>
      <c r="L46" s="7" t="s">
        <v>110</v>
      </c>
      <c r="M46" s="7" t="s">
        <v>110</v>
      </c>
      <c r="N46" s="7" t="s">
        <v>110</v>
      </c>
      <c r="O46" s="7" t="s">
        <v>110</v>
      </c>
      <c r="P46" s="118" t="s">
        <v>110</v>
      </c>
    </row>
    <row r="47" spans="1:16" x14ac:dyDescent="0.25">
      <c r="A47" s="114" t="s">
        <v>286</v>
      </c>
      <c r="B47" s="140">
        <v>5</v>
      </c>
      <c r="C47" s="203">
        <f t="shared" si="3"/>
        <v>2520</v>
      </c>
      <c r="D47" s="201">
        <v>12600</v>
      </c>
      <c r="E47" s="7"/>
      <c r="F47" s="7"/>
      <c r="G47" s="7" t="s">
        <v>110</v>
      </c>
      <c r="H47" s="7" t="s">
        <v>110</v>
      </c>
      <c r="I47" s="7" t="s">
        <v>110</v>
      </c>
      <c r="J47" s="7" t="s">
        <v>110</v>
      </c>
      <c r="K47" s="7"/>
      <c r="L47" s="7"/>
      <c r="M47" s="7"/>
      <c r="N47" s="7"/>
      <c r="O47" s="7"/>
      <c r="P47" s="118"/>
    </row>
    <row r="48" spans="1:16" x14ac:dyDescent="0.25">
      <c r="A48" s="143" t="s">
        <v>117</v>
      </c>
      <c r="B48" s="144"/>
      <c r="C48" s="144"/>
      <c r="D48" s="206">
        <f>SUM(D44:D47)</f>
        <v>85600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18"/>
    </row>
    <row r="49" spans="1:16" ht="12.75" x14ac:dyDescent="0.2">
      <c r="A49" s="151" t="str">
        <f>'[2]Y2 WORKPLAN'!B12</f>
        <v>2.2   Core team to lead public health and herbal medicine research</v>
      </c>
      <c r="B49" s="134"/>
      <c r="C49" s="134"/>
      <c r="D49" s="211"/>
      <c r="E49" s="134" t="s">
        <v>110</v>
      </c>
      <c r="F49" s="134" t="s">
        <v>110</v>
      </c>
      <c r="G49" s="134" t="s">
        <v>110</v>
      </c>
      <c r="H49" s="134" t="s">
        <v>110</v>
      </c>
      <c r="I49" s="134" t="s">
        <v>110</v>
      </c>
      <c r="J49" s="134" t="s">
        <v>110</v>
      </c>
      <c r="K49" s="134" t="s">
        <v>110</v>
      </c>
      <c r="L49" s="134" t="s">
        <v>110</v>
      </c>
      <c r="M49" s="134" t="s">
        <v>110</v>
      </c>
      <c r="N49" s="134" t="s">
        <v>110</v>
      </c>
      <c r="O49" s="134" t="s">
        <v>110</v>
      </c>
      <c r="P49" s="135" t="s">
        <v>110</v>
      </c>
    </row>
    <row r="50" spans="1:16" ht="12.75" x14ac:dyDescent="0.2">
      <c r="A50" s="150" t="s">
        <v>287</v>
      </c>
      <c r="B50" s="117">
        <v>4</v>
      </c>
      <c r="C50" s="203">
        <v>11200</v>
      </c>
      <c r="D50" s="201">
        <f>B50*C50</f>
        <v>44800</v>
      </c>
      <c r="E50" s="213"/>
      <c r="F50" s="213"/>
      <c r="G50" s="213"/>
      <c r="H50" s="117"/>
      <c r="I50" s="117"/>
      <c r="J50" s="117"/>
      <c r="K50" s="117"/>
      <c r="L50" s="117"/>
      <c r="M50" s="117"/>
      <c r="N50" s="117"/>
      <c r="O50" s="117"/>
      <c r="P50" s="138"/>
    </row>
    <row r="51" spans="1:16" ht="12.75" x14ac:dyDescent="0.2">
      <c r="A51" s="150" t="s">
        <v>288</v>
      </c>
      <c r="B51" s="117">
        <v>1</v>
      </c>
      <c r="C51" s="203">
        <v>26500</v>
      </c>
      <c r="D51" s="201">
        <f>B51*C51</f>
        <v>26500</v>
      </c>
      <c r="E51" s="213"/>
      <c r="F51" s="213"/>
      <c r="G51" s="213"/>
      <c r="H51" s="117"/>
      <c r="I51" s="117"/>
      <c r="J51" s="117"/>
      <c r="K51" s="117"/>
      <c r="L51" s="117"/>
      <c r="M51" s="117"/>
      <c r="N51" s="117"/>
      <c r="O51" s="117"/>
      <c r="P51" s="138"/>
    </row>
    <row r="52" spans="1:16" ht="12.75" x14ac:dyDescent="0.2">
      <c r="A52" s="214" t="s">
        <v>289</v>
      </c>
      <c r="B52" s="117">
        <v>1</v>
      </c>
      <c r="C52" s="203">
        <v>30000</v>
      </c>
      <c r="D52" s="201">
        <f>B52*C52</f>
        <v>30000</v>
      </c>
      <c r="E52" s="213"/>
      <c r="F52" s="213"/>
      <c r="G52" s="213"/>
      <c r="H52" s="117"/>
      <c r="I52" s="117"/>
      <c r="J52" s="117"/>
      <c r="K52" s="117"/>
      <c r="L52" s="117"/>
      <c r="M52" s="117"/>
      <c r="N52" s="117"/>
      <c r="O52" s="117"/>
      <c r="P52" s="138"/>
    </row>
    <row r="53" spans="1:16" x14ac:dyDescent="0.25">
      <c r="A53" s="152" t="s">
        <v>117</v>
      </c>
      <c r="B53" s="153"/>
      <c r="C53" s="153"/>
      <c r="D53" s="206">
        <f>SUM(D50:D52)</f>
        <v>101300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18"/>
    </row>
    <row r="54" spans="1:16" ht="12.75" x14ac:dyDescent="0.2">
      <c r="A54" s="151" t="str">
        <f>'[2]Y2 WORKPLAN'!B13</f>
        <v xml:space="preserve">2.3    Field site monitoring and support and vehicle maintenance </v>
      </c>
      <c r="B54" s="134"/>
      <c r="C54" s="134"/>
      <c r="D54" s="211"/>
      <c r="E54" s="134" t="s">
        <v>110</v>
      </c>
      <c r="F54" s="134" t="s">
        <v>110</v>
      </c>
      <c r="G54" s="134" t="s">
        <v>110</v>
      </c>
      <c r="H54" s="134" t="s">
        <v>110</v>
      </c>
      <c r="I54" s="134" t="s">
        <v>110</v>
      </c>
      <c r="J54" s="134" t="s">
        <v>110</v>
      </c>
      <c r="K54" s="134" t="s">
        <v>110</v>
      </c>
      <c r="L54" s="134" t="s">
        <v>110</v>
      </c>
      <c r="M54" s="134" t="s">
        <v>110</v>
      </c>
      <c r="N54" s="134" t="s">
        <v>110</v>
      </c>
      <c r="O54" s="134" t="s">
        <v>110</v>
      </c>
      <c r="P54" s="135" t="s">
        <v>110</v>
      </c>
    </row>
    <row r="55" spans="1:16" ht="12.75" x14ac:dyDescent="0.2">
      <c r="A55" s="150" t="s">
        <v>134</v>
      </c>
      <c r="B55" s="117">
        <v>2</v>
      </c>
      <c r="C55" s="203">
        <v>5300</v>
      </c>
      <c r="D55" s="201">
        <f>C55*B55</f>
        <v>10600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18"/>
    </row>
    <row r="56" spans="1:16" ht="12.75" x14ac:dyDescent="0.2">
      <c r="A56" s="150" t="s">
        <v>290</v>
      </c>
      <c r="B56" s="117">
        <v>4</v>
      </c>
      <c r="C56" s="203">
        <v>6000</v>
      </c>
      <c r="D56" s="201">
        <f>B56*C56</f>
        <v>24000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18"/>
    </row>
    <row r="57" spans="1:16" x14ac:dyDescent="0.25">
      <c r="A57" s="152" t="s">
        <v>117</v>
      </c>
      <c r="B57" s="153"/>
      <c r="C57" s="153"/>
      <c r="D57" s="206">
        <f>SUM(D55:D56)</f>
        <v>34600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18"/>
    </row>
    <row r="58" spans="1:16" ht="12.75" x14ac:dyDescent="0.2">
      <c r="A58" s="151" t="str">
        <f>'[2]Y2 WORKPLAN'!B14</f>
        <v>2.4    Facilitating international conference presentations and manuscript publication</v>
      </c>
      <c r="B58" s="134"/>
      <c r="C58" s="134"/>
      <c r="D58" s="211"/>
      <c r="E58" s="134"/>
      <c r="F58" s="134"/>
      <c r="G58" s="134" t="s">
        <v>110</v>
      </c>
      <c r="H58" s="134" t="s">
        <v>110</v>
      </c>
      <c r="I58" s="134" t="s">
        <v>110</v>
      </c>
      <c r="J58" s="134" t="s">
        <v>110</v>
      </c>
      <c r="K58" s="134" t="s">
        <v>110</v>
      </c>
      <c r="L58" s="134" t="s">
        <v>110</v>
      </c>
      <c r="M58" s="134" t="s">
        <v>110</v>
      </c>
      <c r="N58" s="134" t="s">
        <v>110</v>
      </c>
      <c r="O58" s="134" t="s">
        <v>110</v>
      </c>
      <c r="P58" s="135" t="s">
        <v>110</v>
      </c>
    </row>
    <row r="59" spans="1:16" ht="12.75" x14ac:dyDescent="0.2">
      <c r="A59" s="150" t="s">
        <v>135</v>
      </c>
      <c r="B59" s="117">
        <v>3</v>
      </c>
      <c r="C59" s="203">
        <v>1000</v>
      </c>
      <c r="D59" s="201">
        <f>B59*C59</f>
        <v>3000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18"/>
    </row>
    <row r="60" spans="1:16" ht="12.75" x14ac:dyDescent="0.2">
      <c r="A60" s="150" t="s">
        <v>136</v>
      </c>
      <c r="B60" s="117">
        <v>3</v>
      </c>
      <c r="C60" s="203">
        <v>1300</v>
      </c>
      <c r="D60" s="201">
        <f t="shared" ref="D60:D63" si="4">B60*C60</f>
        <v>3900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18"/>
    </row>
    <row r="61" spans="1:16" ht="12.75" x14ac:dyDescent="0.2">
      <c r="A61" s="150" t="s">
        <v>137</v>
      </c>
      <c r="B61" s="117">
        <v>10</v>
      </c>
      <c r="C61" s="203">
        <v>300</v>
      </c>
      <c r="D61" s="201">
        <f t="shared" si="4"/>
        <v>3000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18"/>
    </row>
    <row r="62" spans="1:16" ht="12.75" x14ac:dyDescent="0.2">
      <c r="A62" s="150" t="s">
        <v>138</v>
      </c>
      <c r="B62" s="117">
        <v>10</v>
      </c>
      <c r="C62" s="203">
        <v>200</v>
      </c>
      <c r="D62" s="201">
        <f t="shared" si="4"/>
        <v>2000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18"/>
    </row>
    <row r="63" spans="1:16" ht="12.75" x14ac:dyDescent="0.2">
      <c r="A63" s="154" t="s">
        <v>139</v>
      </c>
      <c r="B63" s="155">
        <v>5</v>
      </c>
      <c r="C63" s="203">
        <v>1000</v>
      </c>
      <c r="D63" s="201">
        <f t="shared" si="4"/>
        <v>5000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18"/>
    </row>
    <row r="64" spans="1:16" x14ac:dyDescent="0.25">
      <c r="A64" s="152" t="s">
        <v>117</v>
      </c>
      <c r="B64" s="153"/>
      <c r="C64" s="153"/>
      <c r="D64" s="206">
        <f>SUM(D59:D63)</f>
        <v>16900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118"/>
    </row>
    <row r="65" spans="1:17" ht="12.75" x14ac:dyDescent="0.2">
      <c r="A65" s="86" t="str">
        <f>'[2]Y2 WORKPLAN'!B17</f>
        <v>3.1    Education outreach program</v>
      </c>
      <c r="B65" s="134"/>
      <c r="C65" s="134"/>
      <c r="D65" s="211"/>
      <c r="E65" s="134"/>
      <c r="F65" s="134"/>
      <c r="G65" s="134" t="s">
        <v>110</v>
      </c>
      <c r="H65" s="134"/>
      <c r="I65" s="134" t="s">
        <v>110</v>
      </c>
      <c r="J65" s="134" t="s">
        <v>110</v>
      </c>
      <c r="K65" s="134" t="s">
        <v>110</v>
      </c>
      <c r="L65" s="134"/>
      <c r="M65" s="134" t="s">
        <v>110</v>
      </c>
      <c r="N65" s="134" t="s">
        <v>110</v>
      </c>
      <c r="O65" s="134" t="s">
        <v>110</v>
      </c>
      <c r="P65" s="135"/>
    </row>
    <row r="66" spans="1:17" ht="12.75" x14ac:dyDescent="0.2">
      <c r="A66" s="158" t="s">
        <v>140</v>
      </c>
      <c r="B66" s="117">
        <v>1</v>
      </c>
      <c r="C66" s="203">
        <v>2000</v>
      </c>
      <c r="D66" s="201">
        <f>B66*C66</f>
        <v>2000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118"/>
    </row>
    <row r="67" spans="1:17" ht="12.75" x14ac:dyDescent="0.2">
      <c r="A67" s="158" t="s">
        <v>141</v>
      </c>
      <c r="B67" s="117">
        <v>5</v>
      </c>
      <c r="C67" s="203">
        <v>530</v>
      </c>
      <c r="D67" s="201">
        <f t="shared" ref="D67:D69" si="5">B67*C67</f>
        <v>2650</v>
      </c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38"/>
      <c r="Q67" s="136"/>
    </row>
    <row r="68" spans="1:17" ht="12.75" x14ac:dyDescent="0.2">
      <c r="A68" s="158" t="s">
        <v>142</v>
      </c>
      <c r="B68" s="117">
        <v>1</v>
      </c>
      <c r="C68" s="203">
        <v>1200</v>
      </c>
      <c r="D68" s="201">
        <f t="shared" si="5"/>
        <v>1200</v>
      </c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38"/>
      <c r="Q68" s="136"/>
    </row>
    <row r="69" spans="1:17" ht="12.75" x14ac:dyDescent="0.2">
      <c r="A69" s="158" t="s">
        <v>143</v>
      </c>
      <c r="B69" s="117">
        <v>1</v>
      </c>
      <c r="C69" s="203">
        <v>2000</v>
      </c>
      <c r="D69" s="201">
        <f t="shared" si="5"/>
        <v>2000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118"/>
    </row>
    <row r="70" spans="1:17" x14ac:dyDescent="0.25">
      <c r="A70" s="159" t="s">
        <v>117</v>
      </c>
      <c r="B70" s="153"/>
      <c r="C70" s="153"/>
      <c r="D70" s="206">
        <f>SUM(D66:D69)</f>
        <v>7850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18"/>
    </row>
    <row r="71" spans="1:17" ht="12.75" x14ac:dyDescent="0.2">
      <c r="A71" s="86" t="str">
        <f>'[2]Y2 WORKPLAN'!B18</f>
        <v>3.2    Facilitating national and regional student and faculty exchange program</v>
      </c>
      <c r="B71" s="134"/>
      <c r="C71" s="134"/>
      <c r="D71" s="211"/>
      <c r="E71" s="134"/>
      <c r="F71" s="134"/>
      <c r="G71" s="134"/>
      <c r="H71" s="134"/>
      <c r="I71" s="134" t="s">
        <v>110</v>
      </c>
      <c r="J71" s="134" t="s">
        <v>110</v>
      </c>
      <c r="K71" s="134" t="s">
        <v>110</v>
      </c>
      <c r="L71" s="134" t="s">
        <v>110</v>
      </c>
      <c r="M71" s="134" t="s">
        <v>110</v>
      </c>
      <c r="N71" s="134" t="s">
        <v>110</v>
      </c>
      <c r="O71" s="134"/>
      <c r="P71" s="135"/>
    </row>
    <row r="72" spans="1:17" ht="12.75" x14ac:dyDescent="0.2">
      <c r="A72" s="150" t="s">
        <v>144</v>
      </c>
      <c r="B72" s="117">
        <v>8</v>
      </c>
      <c r="C72" s="203">
        <v>2500</v>
      </c>
      <c r="D72" s="201">
        <f>B72*C72</f>
        <v>20000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118"/>
    </row>
    <row r="73" spans="1:17" ht="12.75" x14ac:dyDescent="0.2">
      <c r="A73" s="150" t="s">
        <v>145</v>
      </c>
      <c r="B73" s="117">
        <v>8</v>
      </c>
      <c r="C73" s="203">
        <v>1500</v>
      </c>
      <c r="D73" s="201">
        <f>B73*C73</f>
        <v>12000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118"/>
    </row>
    <row r="74" spans="1:17" x14ac:dyDescent="0.25">
      <c r="A74" s="152" t="s">
        <v>117</v>
      </c>
      <c r="B74" s="153"/>
      <c r="C74" s="153"/>
      <c r="D74" s="206">
        <f>SUM(D72:D73)</f>
        <v>32000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118"/>
    </row>
    <row r="75" spans="1:17" x14ac:dyDescent="0.25">
      <c r="A75" s="160" t="str">
        <f>'[2]Y2 WORKPLAN'!B19</f>
        <v>3.3 Proposal development for possible funding (External revenue generation)</v>
      </c>
      <c r="B75" s="156"/>
      <c r="C75" s="156"/>
      <c r="D75" s="202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5"/>
    </row>
    <row r="76" spans="1:17" s="136" customFormat="1" ht="12.75" x14ac:dyDescent="0.2">
      <c r="A76" s="157" t="s">
        <v>146</v>
      </c>
      <c r="B76" s="161">
        <v>20</v>
      </c>
      <c r="C76" s="203">
        <v>500</v>
      </c>
      <c r="D76" s="201">
        <f>B76*C76</f>
        <v>10000</v>
      </c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38"/>
    </row>
    <row r="77" spans="1:17" s="136" customFormat="1" ht="12.75" x14ac:dyDescent="0.2">
      <c r="A77" s="157" t="s">
        <v>147</v>
      </c>
      <c r="B77" s="161">
        <v>3</v>
      </c>
      <c r="C77" s="203">
        <v>2500</v>
      </c>
      <c r="D77" s="201">
        <f t="shared" ref="D77:D78" si="6">B77*C77</f>
        <v>7500</v>
      </c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38"/>
    </row>
    <row r="78" spans="1:17" s="136" customFormat="1" ht="12.75" x14ac:dyDescent="0.2">
      <c r="A78" s="157" t="s">
        <v>148</v>
      </c>
      <c r="B78" s="161">
        <v>3</v>
      </c>
      <c r="C78" s="203">
        <v>1500</v>
      </c>
      <c r="D78" s="201">
        <f t="shared" si="6"/>
        <v>4500</v>
      </c>
      <c r="E78" s="162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38"/>
    </row>
    <row r="79" spans="1:17" x14ac:dyDescent="0.25">
      <c r="A79" s="152" t="s">
        <v>149</v>
      </c>
      <c r="B79" s="153"/>
      <c r="C79" s="153"/>
      <c r="D79" s="206">
        <f>SUM(D76:D78)</f>
        <v>22000</v>
      </c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4"/>
    </row>
    <row r="80" spans="1:17" s="166" customFormat="1" x14ac:dyDescent="0.25">
      <c r="A80" s="165" t="s">
        <v>150</v>
      </c>
      <c r="B80" s="215">
        <v>2</v>
      </c>
      <c r="C80" s="203">
        <f t="shared" ref="C80" si="7">D80/B80</f>
        <v>10000</v>
      </c>
      <c r="D80" s="202">
        <v>20000</v>
      </c>
      <c r="E80" s="134"/>
      <c r="F80" s="134"/>
      <c r="G80" s="134"/>
      <c r="H80" s="134"/>
      <c r="I80" s="134"/>
      <c r="J80" s="134"/>
      <c r="K80" s="134"/>
      <c r="L80" s="134"/>
      <c r="M80" s="134" t="s">
        <v>110</v>
      </c>
      <c r="N80" s="134"/>
      <c r="O80" s="134"/>
      <c r="P80" s="135"/>
    </row>
    <row r="81" spans="1:16" s="136" customFormat="1" x14ac:dyDescent="0.25">
      <c r="A81" s="167"/>
      <c r="B81" s="168"/>
      <c r="C81" s="168"/>
      <c r="D81" s="212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38"/>
    </row>
    <row r="82" spans="1:16" ht="12.75" x14ac:dyDescent="0.2">
      <c r="A82" s="86" t="str">
        <f>'[2]Y2 WORKPLAN'!B22</f>
        <v>4.1     International Academic Partners monitoring and support</v>
      </c>
      <c r="B82" s="134"/>
      <c r="C82" s="134"/>
      <c r="D82" s="211"/>
      <c r="E82" s="134"/>
      <c r="F82" s="134"/>
      <c r="G82" s="134"/>
      <c r="H82" s="134" t="s">
        <v>110</v>
      </c>
      <c r="I82" s="134" t="s">
        <v>110</v>
      </c>
      <c r="J82" s="134" t="s">
        <v>110</v>
      </c>
      <c r="K82" s="134" t="s">
        <v>110</v>
      </c>
      <c r="L82" s="134" t="s">
        <v>110</v>
      </c>
      <c r="M82" s="134" t="s">
        <v>110</v>
      </c>
      <c r="N82" s="134" t="s">
        <v>110</v>
      </c>
      <c r="O82" s="134" t="s">
        <v>110</v>
      </c>
      <c r="P82" s="135" t="s">
        <v>110</v>
      </c>
    </row>
    <row r="83" spans="1:16" ht="12.75" x14ac:dyDescent="0.2">
      <c r="A83" s="150" t="s">
        <v>151</v>
      </c>
      <c r="B83" s="117">
        <v>4</v>
      </c>
      <c r="C83" s="203">
        <v>1500</v>
      </c>
      <c r="D83" s="201">
        <f>B83*C83</f>
        <v>6000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118"/>
    </row>
    <row r="84" spans="1:16" ht="12.75" x14ac:dyDescent="0.2">
      <c r="A84" s="150" t="s">
        <v>152</v>
      </c>
      <c r="B84" s="117">
        <v>4</v>
      </c>
      <c r="C84" s="203">
        <v>2000</v>
      </c>
      <c r="D84" s="201">
        <f t="shared" ref="D84:D86" si="8">B84*C84</f>
        <v>8000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118"/>
    </row>
    <row r="85" spans="1:16" ht="12.75" x14ac:dyDescent="0.2">
      <c r="A85" s="150" t="s">
        <v>153</v>
      </c>
      <c r="B85" s="117">
        <v>4</v>
      </c>
      <c r="C85" s="203">
        <v>2500</v>
      </c>
      <c r="D85" s="201">
        <f t="shared" si="8"/>
        <v>10000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118"/>
    </row>
    <row r="86" spans="1:16" ht="12.75" x14ac:dyDescent="0.2">
      <c r="A86" s="150" t="s">
        <v>154</v>
      </c>
      <c r="B86" s="117">
        <v>4</v>
      </c>
      <c r="C86" s="203">
        <v>2500</v>
      </c>
      <c r="D86" s="201">
        <f t="shared" si="8"/>
        <v>10000</v>
      </c>
      <c r="E86" s="7"/>
      <c r="F86" s="169"/>
      <c r="G86" s="7"/>
      <c r="H86" s="7"/>
      <c r="I86" s="169"/>
      <c r="J86" s="7"/>
      <c r="K86" s="7"/>
      <c r="L86" s="7"/>
      <c r="M86" s="7"/>
      <c r="N86" s="7"/>
      <c r="O86" s="7"/>
      <c r="P86" s="118"/>
    </row>
    <row r="87" spans="1:16" x14ac:dyDescent="0.25">
      <c r="A87" s="152" t="s">
        <v>117</v>
      </c>
      <c r="B87" s="153"/>
      <c r="C87" s="153"/>
      <c r="D87" s="206">
        <f>SUM(D83:D86)</f>
        <v>34000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18"/>
    </row>
    <row r="88" spans="1:16" x14ac:dyDescent="0.25">
      <c r="A88" s="170" t="str">
        <f>'[2]Y2 WORKPLAN'!B23</f>
        <v>4.2 MOU signing and joint Implementation Planning meeting</v>
      </c>
      <c r="B88" s="153"/>
      <c r="C88" s="153"/>
      <c r="D88" s="20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118"/>
    </row>
    <row r="89" spans="1:16" s="136" customFormat="1" x14ac:dyDescent="0.25">
      <c r="A89" s="157" t="s">
        <v>155</v>
      </c>
      <c r="B89" s="216">
        <v>2</v>
      </c>
      <c r="C89" s="203">
        <v>4000</v>
      </c>
      <c r="D89" s="201">
        <f>B89*C89</f>
        <v>8000</v>
      </c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38"/>
    </row>
    <row r="90" spans="1:16" s="136" customFormat="1" x14ac:dyDescent="0.25">
      <c r="A90" s="171" t="s">
        <v>156</v>
      </c>
      <c r="B90" s="216">
        <v>3</v>
      </c>
      <c r="C90" s="203">
        <v>500</v>
      </c>
      <c r="D90" s="201">
        <f t="shared" ref="D90:D92" si="9">B90*C90</f>
        <v>1500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38"/>
    </row>
    <row r="91" spans="1:16" s="136" customFormat="1" x14ac:dyDescent="0.25">
      <c r="A91" s="171" t="s">
        <v>157</v>
      </c>
      <c r="B91" s="216">
        <v>10</v>
      </c>
      <c r="C91" s="203">
        <v>200</v>
      </c>
      <c r="D91" s="201">
        <f t="shared" si="9"/>
        <v>2000</v>
      </c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38"/>
    </row>
    <row r="92" spans="1:16" s="136" customFormat="1" x14ac:dyDescent="0.25">
      <c r="A92" s="171" t="s">
        <v>158</v>
      </c>
      <c r="B92" s="216">
        <v>10</v>
      </c>
      <c r="C92" s="203">
        <v>4000</v>
      </c>
      <c r="D92" s="201">
        <f t="shared" si="9"/>
        <v>40000</v>
      </c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38"/>
    </row>
    <row r="93" spans="1:16" x14ac:dyDescent="0.25">
      <c r="A93" s="152" t="s">
        <v>125</v>
      </c>
      <c r="B93" s="153"/>
      <c r="C93" s="153"/>
      <c r="D93" s="206">
        <f>SUM(D89:D92)</f>
        <v>51500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118"/>
    </row>
    <row r="94" spans="1:16" x14ac:dyDescent="0.25">
      <c r="A94" s="170" t="str">
        <f>'[2]Y2 WORKPLAN'!B24</f>
        <v xml:space="preserve">4.3 Partner implementation plan bi-Annual review meeting </v>
      </c>
      <c r="B94" s="153"/>
      <c r="C94" s="153"/>
      <c r="D94" s="206"/>
      <c r="E94" s="134"/>
      <c r="F94" s="134"/>
      <c r="G94" s="134"/>
      <c r="H94" s="134"/>
      <c r="I94" s="134"/>
      <c r="J94" s="134" t="s">
        <v>110</v>
      </c>
      <c r="K94" s="134"/>
      <c r="L94" s="134"/>
      <c r="M94" s="134"/>
      <c r="N94" s="134"/>
      <c r="O94" s="134"/>
      <c r="P94" s="135" t="s">
        <v>110</v>
      </c>
    </row>
    <row r="95" spans="1:16" s="136" customFormat="1" ht="12.75" x14ac:dyDescent="0.2">
      <c r="A95" s="157" t="s">
        <v>159</v>
      </c>
      <c r="B95" s="161">
        <v>1</v>
      </c>
      <c r="C95" s="203">
        <v>4000</v>
      </c>
      <c r="D95" s="201">
        <f>B95*C95</f>
        <v>4000</v>
      </c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38"/>
    </row>
    <row r="96" spans="1:16" s="136" customFormat="1" ht="12.75" x14ac:dyDescent="0.2">
      <c r="A96" s="171" t="s">
        <v>160</v>
      </c>
      <c r="B96" s="161">
        <v>3</v>
      </c>
      <c r="C96" s="203">
        <v>500</v>
      </c>
      <c r="D96" s="201">
        <f t="shared" ref="D96:D98" si="10">B96*C96</f>
        <v>1500</v>
      </c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38"/>
    </row>
    <row r="97" spans="1:20" s="136" customFormat="1" ht="12.75" x14ac:dyDescent="0.2">
      <c r="A97" s="171" t="s">
        <v>161</v>
      </c>
      <c r="B97" s="161">
        <v>1</v>
      </c>
      <c r="C97" s="203">
        <v>1000</v>
      </c>
      <c r="D97" s="201">
        <f t="shared" si="10"/>
        <v>1000</v>
      </c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38"/>
    </row>
    <row r="98" spans="1:20" s="136" customFormat="1" ht="12.75" x14ac:dyDescent="0.2">
      <c r="A98" s="171" t="s">
        <v>162</v>
      </c>
      <c r="B98" s="161">
        <v>10</v>
      </c>
      <c r="C98" s="203">
        <v>150</v>
      </c>
      <c r="D98" s="201">
        <f t="shared" si="10"/>
        <v>1500</v>
      </c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38"/>
    </row>
    <row r="99" spans="1:20" x14ac:dyDescent="0.25">
      <c r="A99" s="152" t="s">
        <v>125</v>
      </c>
      <c r="B99" s="153"/>
      <c r="C99" s="153"/>
      <c r="D99" s="206">
        <f>SUM(D95:D98)</f>
        <v>8000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118"/>
    </row>
    <row r="100" spans="1:20" ht="12.75" x14ac:dyDescent="0.2">
      <c r="A100" s="172" t="str">
        <f>'[2]Y2 WORKPLAN'!B26</f>
        <v>5.1    Project meetings conducted</v>
      </c>
      <c r="B100" s="134"/>
      <c r="C100" s="134"/>
      <c r="D100" s="211"/>
      <c r="E100" s="134" t="s">
        <v>110</v>
      </c>
      <c r="F100" s="134" t="s">
        <v>110</v>
      </c>
      <c r="G100" s="134" t="s">
        <v>110</v>
      </c>
      <c r="H100" s="134" t="s">
        <v>110</v>
      </c>
      <c r="I100" s="134" t="s">
        <v>110</v>
      </c>
      <c r="J100" s="134" t="s">
        <v>110</v>
      </c>
      <c r="K100" s="134" t="s">
        <v>110</v>
      </c>
      <c r="L100" s="134" t="s">
        <v>110</v>
      </c>
      <c r="M100" s="134" t="s">
        <v>110</v>
      </c>
      <c r="N100" s="134" t="s">
        <v>110</v>
      </c>
      <c r="O100" s="134" t="s">
        <v>110</v>
      </c>
      <c r="P100" s="135" t="s">
        <v>110</v>
      </c>
    </row>
    <row r="101" spans="1:20" ht="12.75" x14ac:dyDescent="0.2">
      <c r="A101" s="158" t="s">
        <v>163</v>
      </c>
      <c r="B101" s="117">
        <v>2</v>
      </c>
      <c r="C101" s="203">
        <f t="shared" ref="C101:C106" si="11">D101/B101</f>
        <v>13333</v>
      </c>
      <c r="D101" s="201">
        <v>26666</v>
      </c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38"/>
      <c r="Q101" s="136"/>
      <c r="R101" s="136"/>
      <c r="S101" s="136"/>
      <c r="T101" s="136"/>
    </row>
    <row r="102" spans="1:20" ht="12.75" x14ac:dyDescent="0.2">
      <c r="A102" s="158" t="s">
        <v>164</v>
      </c>
      <c r="B102" s="117">
        <v>2</v>
      </c>
      <c r="C102" s="203">
        <f t="shared" si="11"/>
        <v>3200</v>
      </c>
      <c r="D102" s="201">
        <v>6400</v>
      </c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38"/>
      <c r="Q102" s="136"/>
      <c r="R102" s="136"/>
      <c r="S102" s="136"/>
      <c r="T102" s="136"/>
    </row>
    <row r="103" spans="1:20" ht="12.75" x14ac:dyDescent="0.2">
      <c r="A103" s="158" t="s">
        <v>165</v>
      </c>
      <c r="B103" s="117">
        <v>2</v>
      </c>
      <c r="C103" s="203">
        <f t="shared" si="11"/>
        <v>1400</v>
      </c>
      <c r="D103" s="201">
        <v>2800</v>
      </c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38"/>
      <c r="Q103" s="136"/>
      <c r="R103" s="136"/>
      <c r="S103" s="136"/>
      <c r="T103" s="136"/>
    </row>
    <row r="104" spans="1:20" ht="12.75" x14ac:dyDescent="0.2">
      <c r="A104" s="158" t="s">
        <v>166</v>
      </c>
      <c r="B104" s="117">
        <v>2</v>
      </c>
      <c r="C104" s="203">
        <f t="shared" si="11"/>
        <v>1500</v>
      </c>
      <c r="D104" s="201">
        <v>3000</v>
      </c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38"/>
      <c r="Q104" s="136"/>
      <c r="R104" s="136"/>
      <c r="S104" s="136"/>
      <c r="T104" s="136"/>
    </row>
    <row r="105" spans="1:20" ht="12.75" x14ac:dyDescent="0.2">
      <c r="A105" s="158" t="s">
        <v>167</v>
      </c>
      <c r="B105" s="117">
        <v>2</v>
      </c>
      <c r="C105" s="203">
        <f t="shared" si="11"/>
        <v>4000</v>
      </c>
      <c r="D105" s="201">
        <v>8000</v>
      </c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38"/>
      <c r="Q105" s="136"/>
      <c r="R105" s="136"/>
      <c r="S105" s="136"/>
      <c r="T105" s="136"/>
    </row>
    <row r="106" spans="1:20" ht="12.75" x14ac:dyDescent="0.2">
      <c r="A106" s="173" t="s">
        <v>168</v>
      </c>
      <c r="B106" s="117">
        <v>2</v>
      </c>
      <c r="C106" s="203">
        <f t="shared" si="11"/>
        <v>15000</v>
      </c>
      <c r="D106" s="201">
        <v>30000</v>
      </c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38"/>
      <c r="Q106" s="136"/>
      <c r="R106" s="136"/>
      <c r="S106" s="136"/>
      <c r="T106" s="136"/>
    </row>
    <row r="107" spans="1:20" ht="12.75" x14ac:dyDescent="0.2">
      <c r="A107" s="174"/>
      <c r="B107" s="117"/>
      <c r="C107" s="117"/>
      <c r="D107" s="201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38"/>
      <c r="Q107" s="136"/>
      <c r="R107" s="136"/>
      <c r="S107" s="136"/>
      <c r="T107" s="136"/>
    </row>
    <row r="108" spans="1:20" ht="12.75" x14ac:dyDescent="0.2">
      <c r="A108" s="158" t="s">
        <v>169</v>
      </c>
      <c r="B108" s="117">
        <v>10</v>
      </c>
      <c r="C108" s="203">
        <v>400</v>
      </c>
      <c r="D108" s="201">
        <f>B108*C108</f>
        <v>4000</v>
      </c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38"/>
      <c r="Q108" s="136"/>
      <c r="R108" s="136"/>
      <c r="S108" s="136"/>
      <c r="T108" s="136"/>
    </row>
    <row r="109" spans="1:20" ht="12.75" x14ac:dyDescent="0.2">
      <c r="A109" s="158" t="s">
        <v>170</v>
      </c>
      <c r="B109" s="117">
        <v>10</v>
      </c>
      <c r="C109" s="203">
        <v>300</v>
      </c>
      <c r="D109" s="201">
        <f t="shared" ref="D109:D110" si="12">B109*C109</f>
        <v>3000</v>
      </c>
      <c r="E109" s="162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38"/>
      <c r="Q109" s="136"/>
      <c r="R109" s="136"/>
      <c r="S109" s="136"/>
      <c r="T109" s="136"/>
    </row>
    <row r="110" spans="1:20" ht="12.75" x14ac:dyDescent="0.2">
      <c r="A110" s="158" t="s">
        <v>171</v>
      </c>
      <c r="B110" s="117">
        <v>1</v>
      </c>
      <c r="C110" s="203">
        <v>1000</v>
      </c>
      <c r="D110" s="201">
        <f t="shared" si="12"/>
        <v>1000</v>
      </c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38"/>
      <c r="Q110" s="136"/>
      <c r="R110" s="136"/>
      <c r="S110" s="136"/>
      <c r="T110" s="136"/>
    </row>
    <row r="111" spans="1:20" ht="12.75" x14ac:dyDescent="0.2">
      <c r="A111" s="158"/>
      <c r="B111" s="117"/>
      <c r="C111" s="117"/>
      <c r="D111" s="201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38"/>
      <c r="Q111" s="136"/>
      <c r="R111" s="136"/>
      <c r="S111" s="136"/>
      <c r="T111" s="136"/>
    </row>
    <row r="112" spans="1:20" ht="12.75" x14ac:dyDescent="0.2">
      <c r="A112" s="158" t="s">
        <v>172</v>
      </c>
      <c r="B112" s="117">
        <v>5</v>
      </c>
      <c r="C112" s="203">
        <v>400</v>
      </c>
      <c r="D112" s="201">
        <f>B112*C112</f>
        <v>2000</v>
      </c>
      <c r="E112" s="37"/>
      <c r="F112" s="37"/>
      <c r="G112" s="7"/>
      <c r="H112" s="7"/>
      <c r="I112" s="7"/>
      <c r="J112" s="7"/>
      <c r="K112" s="7"/>
      <c r="L112" s="7"/>
      <c r="M112" s="7"/>
      <c r="N112" s="7"/>
      <c r="O112" s="7"/>
      <c r="P112" s="118"/>
    </row>
    <row r="113" spans="1:16" ht="12.75" x14ac:dyDescent="0.2">
      <c r="A113" s="158" t="s">
        <v>173</v>
      </c>
      <c r="B113" s="117">
        <v>1</v>
      </c>
      <c r="C113" s="203">
        <v>400</v>
      </c>
      <c r="D113" s="201">
        <f t="shared" ref="D113" si="13">B113*C113</f>
        <v>400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118"/>
    </row>
    <row r="114" spans="1:16" ht="12.75" x14ac:dyDescent="0.2">
      <c r="A114" s="158" t="s">
        <v>174</v>
      </c>
      <c r="B114" s="117"/>
      <c r="C114" s="203"/>
      <c r="D114" s="201">
        <f>26734</f>
        <v>26734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118"/>
    </row>
    <row r="115" spans="1:16" ht="12.75" x14ac:dyDescent="0.2">
      <c r="A115" s="158" t="s">
        <v>175</v>
      </c>
      <c r="B115" s="117">
        <v>8</v>
      </c>
      <c r="C115" s="203">
        <v>600</v>
      </c>
      <c r="D115" s="201">
        <f>B115*C115</f>
        <v>4800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118"/>
    </row>
    <row r="116" spans="1:16" ht="12.75" x14ac:dyDescent="0.2">
      <c r="A116" s="158"/>
      <c r="B116" s="117"/>
      <c r="C116" s="117"/>
      <c r="D116" s="201">
        <f t="shared" ref="D116:D121" si="14">B116*C116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118"/>
    </row>
    <row r="117" spans="1:16" ht="12.75" x14ac:dyDescent="0.2">
      <c r="A117" s="158" t="s">
        <v>176</v>
      </c>
      <c r="B117" s="117">
        <v>5</v>
      </c>
      <c r="C117" s="203">
        <v>400</v>
      </c>
      <c r="D117" s="201">
        <f t="shared" si="14"/>
        <v>2000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118"/>
    </row>
    <row r="118" spans="1:16" ht="12.75" x14ac:dyDescent="0.2">
      <c r="A118" s="158" t="s">
        <v>177</v>
      </c>
      <c r="B118" s="117"/>
      <c r="C118" s="203"/>
      <c r="D118" s="201">
        <f t="shared" si="14"/>
        <v>0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118"/>
    </row>
    <row r="119" spans="1:16" ht="12.75" x14ac:dyDescent="0.2">
      <c r="A119" s="158" t="s">
        <v>178</v>
      </c>
      <c r="B119" s="117">
        <v>1</v>
      </c>
      <c r="C119" s="203">
        <v>400</v>
      </c>
      <c r="D119" s="201">
        <f t="shared" si="14"/>
        <v>400</v>
      </c>
      <c r="E119" s="7"/>
      <c r="F119" s="37"/>
      <c r="G119" s="7"/>
      <c r="H119" s="7"/>
      <c r="I119" s="7"/>
      <c r="J119" s="7"/>
      <c r="K119" s="7"/>
      <c r="L119" s="7"/>
      <c r="M119" s="7"/>
      <c r="N119" s="7"/>
      <c r="O119" s="7"/>
      <c r="P119" s="118"/>
    </row>
    <row r="120" spans="1:16" ht="12.75" x14ac:dyDescent="0.2">
      <c r="A120" s="158" t="s">
        <v>179</v>
      </c>
      <c r="B120" s="117">
        <v>4</v>
      </c>
      <c r="C120" s="203">
        <v>600</v>
      </c>
      <c r="D120" s="201">
        <f t="shared" si="14"/>
        <v>2400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118"/>
    </row>
    <row r="121" spans="1:16" ht="12.75" x14ac:dyDescent="0.2">
      <c r="A121" s="158" t="s">
        <v>180</v>
      </c>
      <c r="B121" s="117">
        <v>4</v>
      </c>
      <c r="C121" s="203">
        <v>1500</v>
      </c>
      <c r="D121" s="201">
        <f t="shared" si="14"/>
        <v>6000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118"/>
    </row>
    <row r="122" spans="1:16" ht="12.75" x14ac:dyDescent="0.2">
      <c r="A122" s="158"/>
      <c r="B122" s="117"/>
      <c r="C122" s="117"/>
      <c r="D122" s="201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118"/>
    </row>
    <row r="123" spans="1:16" ht="12.75" x14ac:dyDescent="0.2">
      <c r="A123" s="158" t="s">
        <v>181</v>
      </c>
      <c r="B123" s="117">
        <v>4</v>
      </c>
      <c r="C123" s="203">
        <v>7000</v>
      </c>
      <c r="D123" s="201">
        <f>B123*C123</f>
        <v>28000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118"/>
    </row>
    <row r="124" spans="1:16" x14ac:dyDescent="0.25">
      <c r="A124" s="159" t="s">
        <v>117</v>
      </c>
      <c r="B124" s="153"/>
      <c r="C124" s="153"/>
      <c r="D124" s="206">
        <f>SUM(D101:D123)</f>
        <v>157600</v>
      </c>
      <c r="E124" s="3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118"/>
    </row>
    <row r="125" spans="1:16" ht="12.75" x14ac:dyDescent="0.2">
      <c r="A125" s="151" t="str">
        <f>'[2]Y2 WORKPLAN'!B28</f>
        <v xml:space="preserve">5.3     Administration offices funished and equiped   </v>
      </c>
      <c r="B125" s="134"/>
      <c r="C125" s="134"/>
      <c r="D125" s="217"/>
      <c r="E125" s="175" t="s">
        <v>110</v>
      </c>
      <c r="F125" s="175" t="s">
        <v>110</v>
      </c>
      <c r="G125" s="175" t="s">
        <v>110</v>
      </c>
      <c r="H125" s="175" t="s">
        <v>110</v>
      </c>
      <c r="I125" s="175" t="s">
        <v>110</v>
      </c>
      <c r="J125" s="175" t="s">
        <v>110</v>
      </c>
      <c r="K125" s="175" t="s">
        <v>110</v>
      </c>
      <c r="L125" s="175" t="s">
        <v>110</v>
      </c>
      <c r="M125" s="175" t="s">
        <v>110</v>
      </c>
      <c r="N125" s="175" t="s">
        <v>110</v>
      </c>
      <c r="O125" s="175" t="s">
        <v>110</v>
      </c>
      <c r="P125" s="176" t="s">
        <v>110</v>
      </c>
    </row>
    <row r="126" spans="1:16" ht="12.75" x14ac:dyDescent="0.2">
      <c r="A126" s="177" t="s">
        <v>182</v>
      </c>
      <c r="B126" s="117">
        <v>1</v>
      </c>
      <c r="C126" s="203">
        <v>3000</v>
      </c>
      <c r="D126" s="201">
        <f>B126*C126</f>
        <v>3000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118"/>
    </row>
    <row r="127" spans="1:16" ht="12.75" x14ac:dyDescent="0.2">
      <c r="A127" s="177" t="s">
        <v>183</v>
      </c>
      <c r="B127" s="117">
        <v>12</v>
      </c>
      <c r="C127" s="203">
        <v>250</v>
      </c>
      <c r="D127" s="201">
        <f t="shared" ref="D127:D128" si="15">B127*C127</f>
        <v>3000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178"/>
    </row>
    <row r="128" spans="1:16" ht="12.75" x14ac:dyDescent="0.2">
      <c r="A128" s="179" t="s">
        <v>184</v>
      </c>
      <c r="B128" s="180">
        <v>12</v>
      </c>
      <c r="C128" s="203">
        <v>200</v>
      </c>
      <c r="D128" s="201">
        <f t="shared" si="15"/>
        <v>2400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178"/>
    </row>
    <row r="129" spans="1:16" ht="15.75" thickBot="1" x14ac:dyDescent="0.3">
      <c r="A129" s="181"/>
      <c r="B129" s="182"/>
      <c r="C129" s="182"/>
      <c r="D129" s="218">
        <f>SUM(D126:D128)</f>
        <v>8400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83"/>
    </row>
    <row r="130" spans="1:16" ht="15.75" thickBot="1" x14ac:dyDescent="0.3">
      <c r="A130" s="184" t="s">
        <v>185</v>
      </c>
      <c r="B130" s="185"/>
      <c r="C130" s="185"/>
      <c r="D130" s="219">
        <f>D129+D124+D99+D93+D87+D80+D79+D74+D70+D64+D57+D53+D48+D42+D32+D29+D14</f>
        <v>1776367</v>
      </c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  <c r="P130" s="186"/>
    </row>
    <row r="131" spans="1:16" x14ac:dyDescent="0.25">
      <c r="B131" s="136"/>
      <c r="C131" s="136"/>
      <c r="D131" s="220"/>
    </row>
    <row r="132" spans="1:16" x14ac:dyDescent="0.25">
      <c r="B132" s="136"/>
      <c r="C132" s="136"/>
      <c r="D132" s="220">
        <f>'[3]YEAR 4 WORKPLAN'!I28-'[3]YEAR 4 DETAILED PLAN'!D130</f>
        <v>0</v>
      </c>
    </row>
  </sheetData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0" workbookViewId="0">
      <selection activeCell="G26" sqref="G26"/>
    </sheetView>
  </sheetViews>
  <sheetFormatPr defaultRowHeight="12.75" x14ac:dyDescent="0.2"/>
  <cols>
    <col min="1" max="1" width="11.85546875" style="192" customWidth="1"/>
    <col min="2" max="2" width="55.42578125" style="192" bestFit="1" customWidth="1"/>
    <col min="3" max="4" width="15.42578125" style="192" bestFit="1" customWidth="1"/>
    <col min="5" max="5" width="13.85546875" style="192" bestFit="1" customWidth="1"/>
    <col min="6" max="7" width="12.85546875" style="192" bestFit="1" customWidth="1"/>
    <col min="8" max="8" width="11.28515625" style="192" bestFit="1" customWidth="1"/>
    <col min="9" max="256" width="6.85546875" style="192" customWidth="1"/>
    <col min="257" max="257" width="11.85546875" style="192" customWidth="1"/>
    <col min="258" max="258" width="55.42578125" style="192" bestFit="1" customWidth="1"/>
    <col min="259" max="260" width="15.42578125" style="192" bestFit="1" customWidth="1"/>
    <col min="261" max="261" width="13.85546875" style="192" bestFit="1" customWidth="1"/>
    <col min="262" max="512" width="6.85546875" style="192" customWidth="1"/>
    <col min="513" max="513" width="11.85546875" style="192" customWidth="1"/>
    <col min="514" max="514" width="55.42578125" style="192" bestFit="1" customWidth="1"/>
    <col min="515" max="516" width="15.42578125" style="192" bestFit="1" customWidth="1"/>
    <col min="517" max="517" width="13.85546875" style="192" bestFit="1" customWidth="1"/>
    <col min="518" max="768" width="6.85546875" style="192" customWidth="1"/>
    <col min="769" max="769" width="11.85546875" style="192" customWidth="1"/>
    <col min="770" max="770" width="55.42578125" style="192" bestFit="1" customWidth="1"/>
    <col min="771" max="772" width="15.42578125" style="192" bestFit="1" customWidth="1"/>
    <col min="773" max="773" width="13.85546875" style="192" bestFit="1" customWidth="1"/>
    <col min="774" max="1024" width="6.85546875" style="192" customWidth="1"/>
    <col min="1025" max="1025" width="11.85546875" style="192" customWidth="1"/>
    <col min="1026" max="1026" width="55.42578125" style="192" bestFit="1" customWidth="1"/>
    <col min="1027" max="1028" width="15.42578125" style="192" bestFit="1" customWidth="1"/>
    <col min="1029" max="1029" width="13.85546875" style="192" bestFit="1" customWidth="1"/>
    <col min="1030" max="1280" width="6.85546875" style="192" customWidth="1"/>
    <col min="1281" max="1281" width="11.85546875" style="192" customWidth="1"/>
    <col min="1282" max="1282" width="55.42578125" style="192" bestFit="1" customWidth="1"/>
    <col min="1283" max="1284" width="15.42578125" style="192" bestFit="1" customWidth="1"/>
    <col min="1285" max="1285" width="13.85546875" style="192" bestFit="1" customWidth="1"/>
    <col min="1286" max="1536" width="6.85546875" style="192" customWidth="1"/>
    <col min="1537" max="1537" width="11.85546875" style="192" customWidth="1"/>
    <col min="1538" max="1538" width="55.42578125" style="192" bestFit="1" customWidth="1"/>
    <col min="1539" max="1540" width="15.42578125" style="192" bestFit="1" customWidth="1"/>
    <col min="1541" max="1541" width="13.85546875" style="192" bestFit="1" customWidth="1"/>
    <col min="1542" max="1792" width="6.85546875" style="192" customWidth="1"/>
    <col min="1793" max="1793" width="11.85546875" style="192" customWidth="1"/>
    <col min="1794" max="1794" width="55.42578125" style="192" bestFit="1" customWidth="1"/>
    <col min="1795" max="1796" width="15.42578125" style="192" bestFit="1" customWidth="1"/>
    <col min="1797" max="1797" width="13.85546875" style="192" bestFit="1" customWidth="1"/>
    <col min="1798" max="2048" width="6.85546875" style="192" customWidth="1"/>
    <col min="2049" max="2049" width="11.85546875" style="192" customWidth="1"/>
    <col min="2050" max="2050" width="55.42578125" style="192" bestFit="1" customWidth="1"/>
    <col min="2051" max="2052" width="15.42578125" style="192" bestFit="1" customWidth="1"/>
    <col min="2053" max="2053" width="13.85546875" style="192" bestFit="1" customWidth="1"/>
    <col min="2054" max="2304" width="6.85546875" style="192" customWidth="1"/>
    <col min="2305" max="2305" width="11.85546875" style="192" customWidth="1"/>
    <col min="2306" max="2306" width="55.42578125" style="192" bestFit="1" customWidth="1"/>
    <col min="2307" max="2308" width="15.42578125" style="192" bestFit="1" customWidth="1"/>
    <col min="2309" max="2309" width="13.85546875" style="192" bestFit="1" customWidth="1"/>
    <col min="2310" max="2560" width="6.85546875" style="192" customWidth="1"/>
    <col min="2561" max="2561" width="11.85546875" style="192" customWidth="1"/>
    <col min="2562" max="2562" width="55.42578125" style="192" bestFit="1" customWidth="1"/>
    <col min="2563" max="2564" width="15.42578125" style="192" bestFit="1" customWidth="1"/>
    <col min="2565" max="2565" width="13.85546875" style="192" bestFit="1" customWidth="1"/>
    <col min="2566" max="2816" width="6.85546875" style="192" customWidth="1"/>
    <col min="2817" max="2817" width="11.85546875" style="192" customWidth="1"/>
    <col min="2818" max="2818" width="55.42578125" style="192" bestFit="1" customWidth="1"/>
    <col min="2819" max="2820" width="15.42578125" style="192" bestFit="1" customWidth="1"/>
    <col min="2821" max="2821" width="13.85546875" style="192" bestFit="1" customWidth="1"/>
    <col min="2822" max="3072" width="6.85546875" style="192" customWidth="1"/>
    <col min="3073" max="3073" width="11.85546875" style="192" customWidth="1"/>
    <col min="3074" max="3074" width="55.42578125" style="192" bestFit="1" customWidth="1"/>
    <col min="3075" max="3076" width="15.42578125" style="192" bestFit="1" customWidth="1"/>
    <col min="3077" max="3077" width="13.85546875" style="192" bestFit="1" customWidth="1"/>
    <col min="3078" max="3328" width="6.85546875" style="192" customWidth="1"/>
    <col min="3329" max="3329" width="11.85546875" style="192" customWidth="1"/>
    <col min="3330" max="3330" width="55.42578125" style="192" bestFit="1" customWidth="1"/>
    <col min="3331" max="3332" width="15.42578125" style="192" bestFit="1" customWidth="1"/>
    <col min="3333" max="3333" width="13.85546875" style="192" bestFit="1" customWidth="1"/>
    <col min="3334" max="3584" width="6.85546875" style="192" customWidth="1"/>
    <col min="3585" max="3585" width="11.85546875" style="192" customWidth="1"/>
    <col min="3586" max="3586" width="55.42578125" style="192" bestFit="1" customWidth="1"/>
    <col min="3587" max="3588" width="15.42578125" style="192" bestFit="1" customWidth="1"/>
    <col min="3589" max="3589" width="13.85546875" style="192" bestFit="1" customWidth="1"/>
    <col min="3590" max="3840" width="6.85546875" style="192" customWidth="1"/>
    <col min="3841" max="3841" width="11.85546875" style="192" customWidth="1"/>
    <col min="3842" max="3842" width="55.42578125" style="192" bestFit="1" customWidth="1"/>
    <col min="3843" max="3844" width="15.42578125" style="192" bestFit="1" customWidth="1"/>
    <col min="3845" max="3845" width="13.85546875" style="192" bestFit="1" customWidth="1"/>
    <col min="3846" max="4096" width="6.85546875" style="192" customWidth="1"/>
    <col min="4097" max="4097" width="11.85546875" style="192" customWidth="1"/>
    <col min="4098" max="4098" width="55.42578125" style="192" bestFit="1" customWidth="1"/>
    <col min="4099" max="4100" width="15.42578125" style="192" bestFit="1" customWidth="1"/>
    <col min="4101" max="4101" width="13.85546875" style="192" bestFit="1" customWidth="1"/>
    <col min="4102" max="4352" width="6.85546875" style="192" customWidth="1"/>
    <col min="4353" max="4353" width="11.85546875" style="192" customWidth="1"/>
    <col min="4354" max="4354" width="55.42578125" style="192" bestFit="1" customWidth="1"/>
    <col min="4355" max="4356" width="15.42578125" style="192" bestFit="1" customWidth="1"/>
    <col min="4357" max="4357" width="13.85546875" style="192" bestFit="1" customWidth="1"/>
    <col min="4358" max="4608" width="6.85546875" style="192" customWidth="1"/>
    <col min="4609" max="4609" width="11.85546875" style="192" customWidth="1"/>
    <col min="4610" max="4610" width="55.42578125" style="192" bestFit="1" customWidth="1"/>
    <col min="4611" max="4612" width="15.42578125" style="192" bestFit="1" customWidth="1"/>
    <col min="4613" max="4613" width="13.85546875" style="192" bestFit="1" customWidth="1"/>
    <col min="4614" max="4864" width="6.85546875" style="192" customWidth="1"/>
    <col min="4865" max="4865" width="11.85546875" style="192" customWidth="1"/>
    <col min="4866" max="4866" width="55.42578125" style="192" bestFit="1" customWidth="1"/>
    <col min="4867" max="4868" width="15.42578125" style="192" bestFit="1" customWidth="1"/>
    <col min="4869" max="4869" width="13.85546875" style="192" bestFit="1" customWidth="1"/>
    <col min="4870" max="5120" width="6.85546875" style="192" customWidth="1"/>
    <col min="5121" max="5121" width="11.85546875" style="192" customWidth="1"/>
    <col min="5122" max="5122" width="55.42578125" style="192" bestFit="1" customWidth="1"/>
    <col min="5123" max="5124" width="15.42578125" style="192" bestFit="1" customWidth="1"/>
    <col min="5125" max="5125" width="13.85546875" style="192" bestFit="1" customWidth="1"/>
    <col min="5126" max="5376" width="6.85546875" style="192" customWidth="1"/>
    <col min="5377" max="5377" width="11.85546875" style="192" customWidth="1"/>
    <col min="5378" max="5378" width="55.42578125" style="192" bestFit="1" customWidth="1"/>
    <col min="5379" max="5380" width="15.42578125" style="192" bestFit="1" customWidth="1"/>
    <col min="5381" max="5381" width="13.85546875" style="192" bestFit="1" customWidth="1"/>
    <col min="5382" max="5632" width="6.85546875" style="192" customWidth="1"/>
    <col min="5633" max="5633" width="11.85546875" style="192" customWidth="1"/>
    <col min="5634" max="5634" width="55.42578125" style="192" bestFit="1" customWidth="1"/>
    <col min="5635" max="5636" width="15.42578125" style="192" bestFit="1" customWidth="1"/>
    <col min="5637" max="5637" width="13.85546875" style="192" bestFit="1" customWidth="1"/>
    <col min="5638" max="5888" width="6.85546875" style="192" customWidth="1"/>
    <col min="5889" max="5889" width="11.85546875" style="192" customWidth="1"/>
    <col min="5890" max="5890" width="55.42578125" style="192" bestFit="1" customWidth="1"/>
    <col min="5891" max="5892" width="15.42578125" style="192" bestFit="1" customWidth="1"/>
    <col min="5893" max="5893" width="13.85546875" style="192" bestFit="1" customWidth="1"/>
    <col min="5894" max="6144" width="6.85546875" style="192" customWidth="1"/>
    <col min="6145" max="6145" width="11.85546875" style="192" customWidth="1"/>
    <col min="6146" max="6146" width="55.42578125" style="192" bestFit="1" customWidth="1"/>
    <col min="6147" max="6148" width="15.42578125" style="192" bestFit="1" customWidth="1"/>
    <col min="6149" max="6149" width="13.85546875" style="192" bestFit="1" customWidth="1"/>
    <col min="6150" max="6400" width="6.85546875" style="192" customWidth="1"/>
    <col min="6401" max="6401" width="11.85546875" style="192" customWidth="1"/>
    <col min="6402" max="6402" width="55.42578125" style="192" bestFit="1" customWidth="1"/>
    <col min="6403" max="6404" width="15.42578125" style="192" bestFit="1" customWidth="1"/>
    <col min="6405" max="6405" width="13.85546875" style="192" bestFit="1" customWidth="1"/>
    <col min="6406" max="6656" width="6.85546875" style="192" customWidth="1"/>
    <col min="6657" max="6657" width="11.85546875" style="192" customWidth="1"/>
    <col min="6658" max="6658" width="55.42578125" style="192" bestFit="1" customWidth="1"/>
    <col min="6659" max="6660" width="15.42578125" style="192" bestFit="1" customWidth="1"/>
    <col min="6661" max="6661" width="13.85546875" style="192" bestFit="1" customWidth="1"/>
    <col min="6662" max="6912" width="6.85546875" style="192" customWidth="1"/>
    <col min="6913" max="6913" width="11.85546875" style="192" customWidth="1"/>
    <col min="6914" max="6914" width="55.42578125" style="192" bestFit="1" customWidth="1"/>
    <col min="6915" max="6916" width="15.42578125" style="192" bestFit="1" customWidth="1"/>
    <col min="6917" max="6917" width="13.85546875" style="192" bestFit="1" customWidth="1"/>
    <col min="6918" max="7168" width="6.85546875" style="192" customWidth="1"/>
    <col min="7169" max="7169" width="11.85546875" style="192" customWidth="1"/>
    <col min="7170" max="7170" width="55.42578125" style="192" bestFit="1" customWidth="1"/>
    <col min="7171" max="7172" width="15.42578125" style="192" bestFit="1" customWidth="1"/>
    <col min="7173" max="7173" width="13.85546875" style="192" bestFit="1" customWidth="1"/>
    <col min="7174" max="7424" width="6.85546875" style="192" customWidth="1"/>
    <col min="7425" max="7425" width="11.85546875" style="192" customWidth="1"/>
    <col min="7426" max="7426" width="55.42578125" style="192" bestFit="1" customWidth="1"/>
    <col min="7427" max="7428" width="15.42578125" style="192" bestFit="1" customWidth="1"/>
    <col min="7429" max="7429" width="13.85546875" style="192" bestFit="1" customWidth="1"/>
    <col min="7430" max="7680" width="6.85546875" style="192" customWidth="1"/>
    <col min="7681" max="7681" width="11.85546875" style="192" customWidth="1"/>
    <col min="7682" max="7682" width="55.42578125" style="192" bestFit="1" customWidth="1"/>
    <col min="7683" max="7684" width="15.42578125" style="192" bestFit="1" customWidth="1"/>
    <col min="7685" max="7685" width="13.85546875" style="192" bestFit="1" customWidth="1"/>
    <col min="7686" max="7936" width="6.85546875" style="192" customWidth="1"/>
    <col min="7937" max="7937" width="11.85546875" style="192" customWidth="1"/>
    <col min="7938" max="7938" width="55.42578125" style="192" bestFit="1" customWidth="1"/>
    <col min="7939" max="7940" width="15.42578125" style="192" bestFit="1" customWidth="1"/>
    <col min="7941" max="7941" width="13.85546875" style="192" bestFit="1" customWidth="1"/>
    <col min="7942" max="8192" width="6.85546875" style="192" customWidth="1"/>
    <col min="8193" max="8193" width="11.85546875" style="192" customWidth="1"/>
    <col min="8194" max="8194" width="55.42578125" style="192" bestFit="1" customWidth="1"/>
    <col min="8195" max="8196" width="15.42578125" style="192" bestFit="1" customWidth="1"/>
    <col min="8197" max="8197" width="13.85546875" style="192" bestFit="1" customWidth="1"/>
    <col min="8198" max="8448" width="6.85546875" style="192" customWidth="1"/>
    <col min="8449" max="8449" width="11.85546875" style="192" customWidth="1"/>
    <col min="8450" max="8450" width="55.42578125" style="192" bestFit="1" customWidth="1"/>
    <col min="8451" max="8452" width="15.42578125" style="192" bestFit="1" customWidth="1"/>
    <col min="8453" max="8453" width="13.85546875" style="192" bestFit="1" customWidth="1"/>
    <col min="8454" max="8704" width="6.85546875" style="192" customWidth="1"/>
    <col min="8705" max="8705" width="11.85546875" style="192" customWidth="1"/>
    <col min="8706" max="8706" width="55.42578125" style="192" bestFit="1" customWidth="1"/>
    <col min="8707" max="8708" width="15.42578125" style="192" bestFit="1" customWidth="1"/>
    <col min="8709" max="8709" width="13.85546875" style="192" bestFit="1" customWidth="1"/>
    <col min="8710" max="8960" width="6.85546875" style="192" customWidth="1"/>
    <col min="8961" max="8961" width="11.85546875" style="192" customWidth="1"/>
    <col min="8962" max="8962" width="55.42578125" style="192" bestFit="1" customWidth="1"/>
    <col min="8963" max="8964" width="15.42578125" style="192" bestFit="1" customWidth="1"/>
    <col min="8965" max="8965" width="13.85546875" style="192" bestFit="1" customWidth="1"/>
    <col min="8966" max="9216" width="6.85546875" style="192" customWidth="1"/>
    <col min="9217" max="9217" width="11.85546875" style="192" customWidth="1"/>
    <col min="9218" max="9218" width="55.42578125" style="192" bestFit="1" customWidth="1"/>
    <col min="9219" max="9220" width="15.42578125" style="192" bestFit="1" customWidth="1"/>
    <col min="9221" max="9221" width="13.85546875" style="192" bestFit="1" customWidth="1"/>
    <col min="9222" max="9472" width="6.85546875" style="192" customWidth="1"/>
    <col min="9473" max="9473" width="11.85546875" style="192" customWidth="1"/>
    <col min="9474" max="9474" width="55.42578125" style="192" bestFit="1" customWidth="1"/>
    <col min="9475" max="9476" width="15.42578125" style="192" bestFit="1" customWidth="1"/>
    <col min="9477" max="9477" width="13.85546875" style="192" bestFit="1" customWidth="1"/>
    <col min="9478" max="9728" width="6.85546875" style="192" customWidth="1"/>
    <col min="9729" max="9729" width="11.85546875" style="192" customWidth="1"/>
    <col min="9730" max="9730" width="55.42578125" style="192" bestFit="1" customWidth="1"/>
    <col min="9731" max="9732" width="15.42578125" style="192" bestFit="1" customWidth="1"/>
    <col min="9733" max="9733" width="13.85546875" style="192" bestFit="1" customWidth="1"/>
    <col min="9734" max="9984" width="6.85546875" style="192" customWidth="1"/>
    <col min="9985" max="9985" width="11.85546875" style="192" customWidth="1"/>
    <col min="9986" max="9986" width="55.42578125" style="192" bestFit="1" customWidth="1"/>
    <col min="9987" max="9988" width="15.42578125" style="192" bestFit="1" customWidth="1"/>
    <col min="9989" max="9989" width="13.85546875" style="192" bestFit="1" customWidth="1"/>
    <col min="9990" max="10240" width="6.85546875" style="192" customWidth="1"/>
    <col min="10241" max="10241" width="11.85546875" style="192" customWidth="1"/>
    <col min="10242" max="10242" width="55.42578125" style="192" bestFit="1" customWidth="1"/>
    <col min="10243" max="10244" width="15.42578125" style="192" bestFit="1" customWidth="1"/>
    <col min="10245" max="10245" width="13.85546875" style="192" bestFit="1" customWidth="1"/>
    <col min="10246" max="10496" width="6.85546875" style="192" customWidth="1"/>
    <col min="10497" max="10497" width="11.85546875" style="192" customWidth="1"/>
    <col min="10498" max="10498" width="55.42578125" style="192" bestFit="1" customWidth="1"/>
    <col min="10499" max="10500" width="15.42578125" style="192" bestFit="1" customWidth="1"/>
    <col min="10501" max="10501" width="13.85546875" style="192" bestFit="1" customWidth="1"/>
    <col min="10502" max="10752" width="6.85546875" style="192" customWidth="1"/>
    <col min="10753" max="10753" width="11.85546875" style="192" customWidth="1"/>
    <col min="10754" max="10754" width="55.42578125" style="192" bestFit="1" customWidth="1"/>
    <col min="10755" max="10756" width="15.42578125" style="192" bestFit="1" customWidth="1"/>
    <col min="10757" max="10757" width="13.85546875" style="192" bestFit="1" customWidth="1"/>
    <col min="10758" max="11008" width="6.85546875" style="192" customWidth="1"/>
    <col min="11009" max="11009" width="11.85546875" style="192" customWidth="1"/>
    <col min="11010" max="11010" width="55.42578125" style="192" bestFit="1" customWidth="1"/>
    <col min="11011" max="11012" width="15.42578125" style="192" bestFit="1" customWidth="1"/>
    <col min="11013" max="11013" width="13.85546875" style="192" bestFit="1" customWidth="1"/>
    <col min="11014" max="11264" width="6.85546875" style="192" customWidth="1"/>
    <col min="11265" max="11265" width="11.85546875" style="192" customWidth="1"/>
    <col min="11266" max="11266" width="55.42578125" style="192" bestFit="1" customWidth="1"/>
    <col min="11267" max="11268" width="15.42578125" style="192" bestFit="1" customWidth="1"/>
    <col min="11269" max="11269" width="13.85546875" style="192" bestFit="1" customWidth="1"/>
    <col min="11270" max="11520" width="6.85546875" style="192" customWidth="1"/>
    <col min="11521" max="11521" width="11.85546875" style="192" customWidth="1"/>
    <col min="11522" max="11522" width="55.42578125" style="192" bestFit="1" customWidth="1"/>
    <col min="11523" max="11524" width="15.42578125" style="192" bestFit="1" customWidth="1"/>
    <col min="11525" max="11525" width="13.85546875" style="192" bestFit="1" customWidth="1"/>
    <col min="11526" max="11776" width="6.85546875" style="192" customWidth="1"/>
    <col min="11777" max="11777" width="11.85546875" style="192" customWidth="1"/>
    <col min="11778" max="11778" width="55.42578125" style="192" bestFit="1" customWidth="1"/>
    <col min="11779" max="11780" width="15.42578125" style="192" bestFit="1" customWidth="1"/>
    <col min="11781" max="11781" width="13.85546875" style="192" bestFit="1" customWidth="1"/>
    <col min="11782" max="12032" width="6.85546875" style="192" customWidth="1"/>
    <col min="12033" max="12033" width="11.85546875" style="192" customWidth="1"/>
    <col min="12034" max="12034" width="55.42578125" style="192" bestFit="1" customWidth="1"/>
    <col min="12035" max="12036" width="15.42578125" style="192" bestFit="1" customWidth="1"/>
    <col min="12037" max="12037" width="13.85546875" style="192" bestFit="1" customWidth="1"/>
    <col min="12038" max="12288" width="6.85546875" style="192" customWidth="1"/>
    <col min="12289" max="12289" width="11.85546875" style="192" customWidth="1"/>
    <col min="12290" max="12290" width="55.42578125" style="192" bestFit="1" customWidth="1"/>
    <col min="12291" max="12292" width="15.42578125" style="192" bestFit="1" customWidth="1"/>
    <col min="12293" max="12293" width="13.85546875" style="192" bestFit="1" customWidth="1"/>
    <col min="12294" max="12544" width="6.85546875" style="192" customWidth="1"/>
    <col min="12545" max="12545" width="11.85546875" style="192" customWidth="1"/>
    <col min="12546" max="12546" width="55.42578125" style="192" bestFit="1" customWidth="1"/>
    <col min="12547" max="12548" width="15.42578125" style="192" bestFit="1" customWidth="1"/>
    <col min="12549" max="12549" width="13.85546875" style="192" bestFit="1" customWidth="1"/>
    <col min="12550" max="12800" width="6.85546875" style="192" customWidth="1"/>
    <col min="12801" max="12801" width="11.85546875" style="192" customWidth="1"/>
    <col min="12802" max="12802" width="55.42578125" style="192" bestFit="1" customWidth="1"/>
    <col min="12803" max="12804" width="15.42578125" style="192" bestFit="1" customWidth="1"/>
    <col min="12805" max="12805" width="13.85546875" style="192" bestFit="1" customWidth="1"/>
    <col min="12806" max="13056" width="6.85546875" style="192" customWidth="1"/>
    <col min="13057" max="13057" width="11.85546875" style="192" customWidth="1"/>
    <col min="13058" max="13058" width="55.42578125" style="192" bestFit="1" customWidth="1"/>
    <col min="13059" max="13060" width="15.42578125" style="192" bestFit="1" customWidth="1"/>
    <col min="13061" max="13061" width="13.85546875" style="192" bestFit="1" customWidth="1"/>
    <col min="13062" max="13312" width="6.85546875" style="192" customWidth="1"/>
    <col min="13313" max="13313" width="11.85546875" style="192" customWidth="1"/>
    <col min="13314" max="13314" width="55.42578125" style="192" bestFit="1" customWidth="1"/>
    <col min="13315" max="13316" width="15.42578125" style="192" bestFit="1" customWidth="1"/>
    <col min="13317" max="13317" width="13.85546875" style="192" bestFit="1" customWidth="1"/>
    <col min="13318" max="13568" width="6.85546875" style="192" customWidth="1"/>
    <col min="13569" max="13569" width="11.85546875" style="192" customWidth="1"/>
    <col min="13570" max="13570" width="55.42578125" style="192" bestFit="1" customWidth="1"/>
    <col min="13571" max="13572" width="15.42578125" style="192" bestFit="1" customWidth="1"/>
    <col min="13573" max="13573" width="13.85546875" style="192" bestFit="1" customWidth="1"/>
    <col min="13574" max="13824" width="6.85546875" style="192" customWidth="1"/>
    <col min="13825" max="13825" width="11.85546875" style="192" customWidth="1"/>
    <col min="13826" max="13826" width="55.42578125" style="192" bestFit="1" customWidth="1"/>
    <col min="13827" max="13828" width="15.42578125" style="192" bestFit="1" customWidth="1"/>
    <col min="13829" max="13829" width="13.85546875" style="192" bestFit="1" customWidth="1"/>
    <col min="13830" max="14080" width="6.85546875" style="192" customWidth="1"/>
    <col min="14081" max="14081" width="11.85546875" style="192" customWidth="1"/>
    <col min="14082" max="14082" width="55.42578125" style="192" bestFit="1" customWidth="1"/>
    <col min="14083" max="14084" width="15.42578125" style="192" bestFit="1" customWidth="1"/>
    <col min="14085" max="14085" width="13.85546875" style="192" bestFit="1" customWidth="1"/>
    <col min="14086" max="14336" width="6.85546875" style="192" customWidth="1"/>
    <col min="14337" max="14337" width="11.85546875" style="192" customWidth="1"/>
    <col min="14338" max="14338" width="55.42578125" style="192" bestFit="1" customWidth="1"/>
    <col min="14339" max="14340" width="15.42578125" style="192" bestFit="1" customWidth="1"/>
    <col min="14341" max="14341" width="13.85546875" style="192" bestFit="1" customWidth="1"/>
    <col min="14342" max="14592" width="6.85546875" style="192" customWidth="1"/>
    <col min="14593" max="14593" width="11.85546875" style="192" customWidth="1"/>
    <col min="14594" max="14594" width="55.42578125" style="192" bestFit="1" customWidth="1"/>
    <col min="14595" max="14596" width="15.42578125" style="192" bestFit="1" customWidth="1"/>
    <col min="14597" max="14597" width="13.85546875" style="192" bestFit="1" customWidth="1"/>
    <col min="14598" max="14848" width="6.85546875" style="192" customWidth="1"/>
    <col min="14849" max="14849" width="11.85546875" style="192" customWidth="1"/>
    <col min="14850" max="14850" width="55.42578125" style="192" bestFit="1" customWidth="1"/>
    <col min="14851" max="14852" width="15.42578125" style="192" bestFit="1" customWidth="1"/>
    <col min="14853" max="14853" width="13.85546875" style="192" bestFit="1" customWidth="1"/>
    <col min="14854" max="15104" width="6.85546875" style="192" customWidth="1"/>
    <col min="15105" max="15105" width="11.85546875" style="192" customWidth="1"/>
    <col min="15106" max="15106" width="55.42578125" style="192" bestFit="1" customWidth="1"/>
    <col min="15107" max="15108" width="15.42578125" style="192" bestFit="1" customWidth="1"/>
    <col min="15109" max="15109" width="13.85546875" style="192" bestFit="1" customWidth="1"/>
    <col min="15110" max="15360" width="6.85546875" style="192" customWidth="1"/>
    <col min="15361" max="15361" width="11.85546875" style="192" customWidth="1"/>
    <col min="15362" max="15362" width="55.42578125" style="192" bestFit="1" customWidth="1"/>
    <col min="15363" max="15364" width="15.42578125" style="192" bestFit="1" customWidth="1"/>
    <col min="15365" max="15365" width="13.85546875" style="192" bestFit="1" customWidth="1"/>
    <col min="15366" max="15616" width="6.85546875" style="192" customWidth="1"/>
    <col min="15617" max="15617" width="11.85546875" style="192" customWidth="1"/>
    <col min="15618" max="15618" width="55.42578125" style="192" bestFit="1" customWidth="1"/>
    <col min="15619" max="15620" width="15.42578125" style="192" bestFit="1" customWidth="1"/>
    <col min="15621" max="15621" width="13.85546875" style="192" bestFit="1" customWidth="1"/>
    <col min="15622" max="15872" width="6.85546875" style="192" customWidth="1"/>
    <col min="15873" max="15873" width="11.85546875" style="192" customWidth="1"/>
    <col min="15874" max="15874" width="55.42578125" style="192" bestFit="1" customWidth="1"/>
    <col min="15875" max="15876" width="15.42578125" style="192" bestFit="1" customWidth="1"/>
    <col min="15877" max="15877" width="13.85546875" style="192" bestFit="1" customWidth="1"/>
    <col min="15878" max="16128" width="6.85546875" style="192" customWidth="1"/>
    <col min="16129" max="16129" width="11.85546875" style="192" customWidth="1"/>
    <col min="16130" max="16130" width="55.42578125" style="192" bestFit="1" customWidth="1"/>
    <col min="16131" max="16132" width="15.42578125" style="192" bestFit="1" customWidth="1"/>
    <col min="16133" max="16133" width="13.85546875" style="192" bestFit="1" customWidth="1"/>
    <col min="16134" max="16384" width="6.85546875" style="192" customWidth="1"/>
  </cols>
  <sheetData>
    <row r="1" spans="1:8" x14ac:dyDescent="0.2">
      <c r="A1" s="192" t="s">
        <v>186</v>
      </c>
      <c r="B1" s="192" t="s">
        <v>187</v>
      </c>
      <c r="C1" s="231" t="s">
        <v>188</v>
      </c>
      <c r="D1" s="231" t="s">
        <v>189</v>
      </c>
      <c r="E1" s="192">
        <v>1023.8</v>
      </c>
      <c r="F1" s="231" t="s">
        <v>188</v>
      </c>
      <c r="G1" s="231" t="s">
        <v>189</v>
      </c>
    </row>
    <row r="2" spans="1:8" x14ac:dyDescent="0.2">
      <c r="C2" s="231" t="s">
        <v>323</v>
      </c>
      <c r="D2" s="231" t="s">
        <v>323</v>
      </c>
      <c r="F2" s="231" t="s">
        <v>55</v>
      </c>
      <c r="G2" s="231" t="s">
        <v>55</v>
      </c>
    </row>
    <row r="3" spans="1:8" x14ac:dyDescent="0.2">
      <c r="A3" s="192" t="s">
        <v>190</v>
      </c>
      <c r="B3" s="192" t="s">
        <v>191</v>
      </c>
      <c r="C3" s="194">
        <v>0</v>
      </c>
      <c r="D3" s="194">
        <v>370956407.08999997</v>
      </c>
      <c r="F3" s="223"/>
      <c r="G3" s="223">
        <f>D3/E$1</f>
        <v>362332.88444032037</v>
      </c>
    </row>
    <row r="4" spans="1:8" x14ac:dyDescent="0.2">
      <c r="A4" s="192" t="s">
        <v>192</v>
      </c>
      <c r="B4" s="192" t="s">
        <v>193</v>
      </c>
      <c r="C4" s="194">
        <v>0</v>
      </c>
      <c r="D4" s="194">
        <v>413485.45</v>
      </c>
      <c r="F4" s="223"/>
      <c r="G4" s="223">
        <f t="shared" ref="G4:G6" si="0">D4/E$1</f>
        <v>403.87326626294202</v>
      </c>
    </row>
    <row r="5" spans="1:8" x14ac:dyDescent="0.2">
      <c r="A5" s="192" t="s">
        <v>194</v>
      </c>
      <c r="B5" s="192" t="s">
        <v>195</v>
      </c>
      <c r="C5" s="194">
        <v>0</v>
      </c>
      <c r="D5" s="194">
        <v>101742707.83</v>
      </c>
      <c r="F5" s="223"/>
      <c r="G5" s="223">
        <f t="shared" si="0"/>
        <v>99377.522787653841</v>
      </c>
    </row>
    <row r="6" spans="1:8" x14ac:dyDescent="0.2">
      <c r="A6" s="192" t="s">
        <v>270</v>
      </c>
      <c r="B6" s="192" t="s">
        <v>271</v>
      </c>
      <c r="C6" s="194">
        <v>0</v>
      </c>
      <c r="D6" s="194">
        <v>0</v>
      </c>
      <c r="E6" s="194">
        <f>SUM(D3:D6)</f>
        <v>473112600.36999995</v>
      </c>
      <c r="F6" s="223"/>
      <c r="G6" s="223">
        <f t="shared" si="0"/>
        <v>0</v>
      </c>
      <c r="H6" s="233">
        <f>SUM(G3:G6)</f>
        <v>462114.28049423714</v>
      </c>
    </row>
    <row r="7" spans="1:8" x14ac:dyDescent="0.2">
      <c r="A7" s="192" t="s">
        <v>196</v>
      </c>
      <c r="B7" s="192" t="s">
        <v>197</v>
      </c>
      <c r="C7" s="194">
        <v>25254444.280000001</v>
      </c>
      <c r="D7" s="194">
        <v>0</v>
      </c>
      <c r="F7" s="223">
        <f>C7/E$1</f>
        <v>24667.361086149642</v>
      </c>
      <c r="G7" s="223"/>
    </row>
    <row r="8" spans="1:8" x14ac:dyDescent="0.2">
      <c r="A8" s="192" t="s">
        <v>318</v>
      </c>
      <c r="B8" s="192" t="s">
        <v>319</v>
      </c>
      <c r="C8" s="194">
        <v>1400100</v>
      </c>
      <c r="D8" s="194">
        <v>0</v>
      </c>
      <c r="F8" s="223">
        <f t="shared" ref="F8:F33" si="1">C8/E$1</f>
        <v>1367.5522563000586</v>
      </c>
      <c r="G8" s="223"/>
    </row>
    <row r="9" spans="1:8" x14ac:dyDescent="0.2">
      <c r="A9" s="192" t="s">
        <v>198</v>
      </c>
      <c r="B9" s="192" t="s">
        <v>199</v>
      </c>
      <c r="C9" s="194">
        <v>0</v>
      </c>
      <c r="D9" s="194">
        <v>0</v>
      </c>
      <c r="F9" s="223">
        <f t="shared" si="1"/>
        <v>0</v>
      </c>
      <c r="G9" s="223"/>
    </row>
    <row r="10" spans="1:8" x14ac:dyDescent="0.2">
      <c r="A10" s="192" t="s">
        <v>327</v>
      </c>
      <c r="B10" s="192" t="s">
        <v>328</v>
      </c>
      <c r="C10" s="194">
        <v>105343667.64</v>
      </c>
      <c r="D10" s="194">
        <v>0</v>
      </c>
      <c r="F10" s="223">
        <f t="shared" si="1"/>
        <v>102894.77206485643</v>
      </c>
      <c r="G10" s="223"/>
    </row>
    <row r="11" spans="1:8" x14ac:dyDescent="0.2">
      <c r="A11" s="192" t="s">
        <v>200</v>
      </c>
      <c r="B11" s="192" t="s">
        <v>201</v>
      </c>
      <c r="C11" s="194">
        <v>17701646.940000001</v>
      </c>
      <c r="D11" s="194">
        <v>0</v>
      </c>
      <c r="F11" s="223">
        <f t="shared" si="1"/>
        <v>17290.141570619264</v>
      </c>
      <c r="G11" s="223"/>
    </row>
    <row r="12" spans="1:8" x14ac:dyDescent="0.2">
      <c r="A12" s="192" t="s">
        <v>202</v>
      </c>
      <c r="B12" s="192" t="s">
        <v>203</v>
      </c>
      <c r="C12" s="194">
        <v>3768996.01</v>
      </c>
      <c r="D12" s="194">
        <v>0</v>
      </c>
      <c r="F12" s="223">
        <f t="shared" si="1"/>
        <v>3681.379185387771</v>
      </c>
      <c r="G12" s="223"/>
    </row>
    <row r="13" spans="1:8" x14ac:dyDescent="0.2">
      <c r="A13" s="192" t="s">
        <v>204</v>
      </c>
      <c r="B13" s="192" t="s">
        <v>205</v>
      </c>
      <c r="C13" s="194">
        <v>43346571.259999998</v>
      </c>
      <c r="D13" s="194">
        <v>0</v>
      </c>
      <c r="F13" s="223">
        <f t="shared" si="1"/>
        <v>42338.905313537798</v>
      </c>
      <c r="G13" s="223"/>
    </row>
    <row r="14" spans="1:8" x14ac:dyDescent="0.2">
      <c r="A14" s="192" t="s">
        <v>315</v>
      </c>
      <c r="B14" s="192" t="s">
        <v>316</v>
      </c>
      <c r="C14" s="194">
        <v>6623194.7400000002</v>
      </c>
      <c r="D14" s="194">
        <v>0</v>
      </c>
      <c r="F14" s="223">
        <f t="shared" si="1"/>
        <v>6469.2271342059003</v>
      </c>
      <c r="G14" s="223"/>
    </row>
    <row r="15" spans="1:8" x14ac:dyDescent="0.2">
      <c r="A15" s="192" t="s">
        <v>320</v>
      </c>
      <c r="B15" s="192" t="s">
        <v>321</v>
      </c>
      <c r="C15" s="194">
        <v>1290266.5900000001</v>
      </c>
      <c r="D15" s="194">
        <v>0</v>
      </c>
      <c r="F15" s="223">
        <f t="shared" si="1"/>
        <v>1260.2721136940811</v>
      </c>
      <c r="G15" s="223"/>
    </row>
    <row r="16" spans="1:8" x14ac:dyDescent="0.2">
      <c r="A16" s="192" t="s">
        <v>310</v>
      </c>
      <c r="B16" s="192" t="s">
        <v>311</v>
      </c>
      <c r="C16" s="194">
        <v>6283380</v>
      </c>
      <c r="D16" s="194">
        <v>0</v>
      </c>
      <c r="F16" s="223">
        <f t="shared" si="1"/>
        <v>6137.3119749951165</v>
      </c>
      <c r="G16" s="223"/>
    </row>
    <row r="17" spans="1:8" x14ac:dyDescent="0.2">
      <c r="A17" s="192" t="s">
        <v>206</v>
      </c>
      <c r="B17" s="192" t="s">
        <v>207</v>
      </c>
      <c r="C17" s="194">
        <v>2440000</v>
      </c>
      <c r="D17" s="194">
        <v>0</v>
      </c>
      <c r="F17" s="223">
        <f t="shared" si="1"/>
        <v>2383.2779839812465</v>
      </c>
      <c r="G17" s="223"/>
    </row>
    <row r="18" spans="1:8" x14ac:dyDescent="0.2">
      <c r="A18" s="192" t="s">
        <v>208</v>
      </c>
      <c r="B18" s="192" t="s">
        <v>209</v>
      </c>
      <c r="C18" s="194">
        <v>8151443.6299999999</v>
      </c>
      <c r="D18" s="194">
        <v>0</v>
      </c>
      <c r="F18" s="223">
        <f t="shared" si="1"/>
        <v>7961.949238132448</v>
      </c>
      <c r="G18" s="223"/>
    </row>
    <row r="19" spans="1:8" x14ac:dyDescent="0.2">
      <c r="A19" s="192" t="s">
        <v>329</v>
      </c>
      <c r="B19" s="192" t="s">
        <v>330</v>
      </c>
      <c r="C19" s="194">
        <v>550000</v>
      </c>
      <c r="D19" s="194">
        <v>0</v>
      </c>
      <c r="F19" s="223">
        <f t="shared" si="1"/>
        <v>537.2142996679039</v>
      </c>
      <c r="G19" s="223"/>
    </row>
    <row r="20" spans="1:8" x14ac:dyDescent="0.2">
      <c r="A20" s="192" t="s">
        <v>210</v>
      </c>
      <c r="B20" s="192" t="s">
        <v>211</v>
      </c>
      <c r="C20" s="194">
        <v>35874425.700000003</v>
      </c>
      <c r="D20" s="194">
        <v>0</v>
      </c>
      <c r="F20" s="223">
        <f t="shared" si="1"/>
        <v>35040.462688025007</v>
      </c>
      <c r="G20" s="223"/>
    </row>
    <row r="21" spans="1:8" x14ac:dyDescent="0.2">
      <c r="A21" s="192" t="s">
        <v>331</v>
      </c>
      <c r="B21" s="192" t="s">
        <v>332</v>
      </c>
      <c r="C21" s="194">
        <v>300000</v>
      </c>
      <c r="D21" s="194">
        <v>0</v>
      </c>
      <c r="F21" s="223">
        <f t="shared" si="1"/>
        <v>293.02598163703851</v>
      </c>
      <c r="G21" s="223"/>
    </row>
    <row r="22" spans="1:8" x14ac:dyDescent="0.2">
      <c r="A22" s="192" t="s">
        <v>212</v>
      </c>
      <c r="B22" s="192" t="s">
        <v>213</v>
      </c>
      <c r="C22" s="194">
        <v>1907692.03</v>
      </c>
      <c r="D22" s="194">
        <v>0</v>
      </c>
      <c r="F22" s="223">
        <f t="shared" si="1"/>
        <v>1863.344432506349</v>
      </c>
      <c r="G22" s="223"/>
    </row>
    <row r="23" spans="1:8" x14ac:dyDescent="0.2">
      <c r="A23" s="192" t="s">
        <v>214</v>
      </c>
      <c r="B23" s="192" t="s">
        <v>215</v>
      </c>
      <c r="C23" s="194">
        <v>1003404.18</v>
      </c>
      <c r="D23" s="194">
        <v>0</v>
      </c>
      <c r="F23" s="223">
        <f t="shared" si="1"/>
        <v>980.07831607735898</v>
      </c>
      <c r="G23" s="223"/>
    </row>
    <row r="24" spans="1:8" x14ac:dyDescent="0.2">
      <c r="A24" s="192" t="s">
        <v>333</v>
      </c>
      <c r="B24" s="192" t="s">
        <v>334</v>
      </c>
      <c r="C24" s="194">
        <v>1398000</v>
      </c>
      <c r="D24" s="194">
        <v>0</v>
      </c>
      <c r="F24" s="223">
        <f t="shared" si="1"/>
        <v>1365.5010744285994</v>
      </c>
      <c r="G24" s="223"/>
    </row>
    <row r="25" spans="1:8" x14ac:dyDescent="0.2">
      <c r="A25" s="192" t="s">
        <v>257</v>
      </c>
      <c r="B25" s="192" t="s">
        <v>250</v>
      </c>
      <c r="C25" s="194">
        <v>11971400</v>
      </c>
      <c r="D25" s="194">
        <v>0</v>
      </c>
      <c r="F25" s="223">
        <f t="shared" si="1"/>
        <v>11693.104121898808</v>
      </c>
      <c r="G25" s="223">
        <f>SUM(F7:F25)</f>
        <v>268224.88083610084</v>
      </c>
    </row>
    <row r="26" spans="1:8" x14ac:dyDescent="0.2">
      <c r="A26" s="192" t="s">
        <v>335</v>
      </c>
      <c r="B26" s="192" t="s">
        <v>336</v>
      </c>
      <c r="C26" s="194">
        <v>0</v>
      </c>
      <c r="D26" s="194">
        <v>0</v>
      </c>
      <c r="F26" s="223">
        <f t="shared" si="1"/>
        <v>0</v>
      </c>
      <c r="G26" s="223">
        <f>'Sources and Uses of Funds'!D49</f>
        <v>0</v>
      </c>
    </row>
    <row r="27" spans="1:8" x14ac:dyDescent="0.2">
      <c r="A27" s="192" t="s">
        <v>258</v>
      </c>
      <c r="B27" s="192" t="s">
        <v>317</v>
      </c>
      <c r="C27" s="194">
        <v>473955333</v>
      </c>
      <c r="D27" s="194">
        <v>0</v>
      </c>
      <c r="E27" s="194">
        <f>SUM(C7:C27)</f>
        <v>748563966</v>
      </c>
      <c r="F27" s="223">
        <f t="shared" si="1"/>
        <v>462937.42234811489</v>
      </c>
      <c r="G27" s="223"/>
      <c r="H27" s="233">
        <f>SUM(F7:F27)</f>
        <v>731162.30318421568</v>
      </c>
    </row>
    <row r="28" spans="1:8" x14ac:dyDescent="0.2">
      <c r="A28" s="192" t="s">
        <v>216</v>
      </c>
      <c r="B28" s="192" t="s">
        <v>217</v>
      </c>
      <c r="C28" s="194">
        <v>35001241.380000003</v>
      </c>
      <c r="D28" s="194">
        <v>0</v>
      </c>
      <c r="F28" s="223">
        <f t="shared" si="1"/>
        <v>34187.577046298109</v>
      </c>
      <c r="G28" s="223"/>
    </row>
    <row r="29" spans="1:8" x14ac:dyDescent="0.2">
      <c r="A29" s="192" t="s">
        <v>218</v>
      </c>
      <c r="B29" s="192" t="s">
        <v>219</v>
      </c>
      <c r="C29" s="194">
        <v>24278150.120000001</v>
      </c>
      <c r="D29" s="194">
        <v>0</v>
      </c>
      <c r="F29" s="223">
        <f t="shared" si="1"/>
        <v>23713.762570814615</v>
      </c>
      <c r="G29" s="223"/>
    </row>
    <row r="30" spans="1:8" x14ac:dyDescent="0.2">
      <c r="A30" s="192" t="s">
        <v>259</v>
      </c>
      <c r="B30" s="192" t="s">
        <v>260</v>
      </c>
      <c r="C30" s="194">
        <v>11829000</v>
      </c>
      <c r="D30" s="194">
        <v>0</v>
      </c>
      <c r="F30" s="223">
        <f t="shared" si="1"/>
        <v>11554.014455948429</v>
      </c>
      <c r="G30" s="223"/>
    </row>
    <row r="31" spans="1:8" x14ac:dyDescent="0.2">
      <c r="A31" s="192" t="s">
        <v>220</v>
      </c>
      <c r="B31" s="192" t="s">
        <v>221</v>
      </c>
      <c r="C31" s="194">
        <v>5767375</v>
      </c>
      <c r="D31" s="194">
        <v>0</v>
      </c>
      <c r="F31" s="223">
        <f t="shared" si="1"/>
        <v>5633.3024028130494</v>
      </c>
      <c r="G31" s="223"/>
    </row>
    <row r="32" spans="1:8" x14ac:dyDescent="0.2">
      <c r="A32" s="192" t="s">
        <v>222</v>
      </c>
      <c r="B32" s="192" t="s">
        <v>223</v>
      </c>
      <c r="C32" s="194">
        <v>132567437.31</v>
      </c>
      <c r="D32" s="194">
        <v>0</v>
      </c>
      <c r="F32" s="223">
        <f t="shared" si="1"/>
        <v>129485.67816956437</v>
      </c>
      <c r="G32" s="223"/>
    </row>
    <row r="33" spans="1:7" x14ac:dyDescent="0.2">
      <c r="A33" s="192" t="s">
        <v>261</v>
      </c>
      <c r="B33" s="192" t="s">
        <v>262</v>
      </c>
      <c r="C33" s="194">
        <v>0</v>
      </c>
      <c r="D33" s="194">
        <v>41342088.090000004</v>
      </c>
      <c r="F33" s="223">
        <f t="shared" si="1"/>
        <v>0</v>
      </c>
      <c r="G33" s="223"/>
    </row>
    <row r="34" spans="1:7" x14ac:dyDescent="0.2">
      <c r="A34" s="192" t="s">
        <v>224</v>
      </c>
      <c r="B34" s="192" t="s">
        <v>225</v>
      </c>
      <c r="C34" s="194">
        <v>0</v>
      </c>
      <c r="D34" s="194">
        <v>4745623.75</v>
      </c>
      <c r="F34" s="223"/>
      <c r="G34" s="223">
        <f t="shared" ref="G34:G39" si="2">D34/E$1</f>
        <v>4635.3035260793122</v>
      </c>
    </row>
    <row r="35" spans="1:7" x14ac:dyDescent="0.2">
      <c r="A35" s="192" t="s">
        <v>226</v>
      </c>
      <c r="B35" s="192" t="s">
        <v>227</v>
      </c>
      <c r="C35" s="194">
        <v>0</v>
      </c>
      <c r="D35" s="194">
        <v>97868188.980000004</v>
      </c>
      <c r="F35" s="223"/>
      <c r="G35" s="223">
        <f t="shared" si="2"/>
        <v>95593.07382301231</v>
      </c>
    </row>
    <row r="36" spans="1:7" x14ac:dyDescent="0.2">
      <c r="A36" s="192" t="s">
        <v>228</v>
      </c>
      <c r="B36" s="192" t="s">
        <v>229</v>
      </c>
      <c r="C36" s="194">
        <v>0</v>
      </c>
      <c r="D36" s="194">
        <v>24082950.18</v>
      </c>
      <c r="F36" s="223"/>
      <c r="G36" s="223">
        <f t="shared" si="2"/>
        <v>23523.100390701311</v>
      </c>
    </row>
    <row r="37" spans="1:7" x14ac:dyDescent="0.2">
      <c r="A37" s="192" t="s">
        <v>230</v>
      </c>
      <c r="B37" s="192" t="s">
        <v>231</v>
      </c>
      <c r="C37" s="194">
        <v>0</v>
      </c>
      <c r="D37" s="194">
        <v>16521175.060000001</v>
      </c>
      <c r="F37" s="223"/>
      <c r="G37" s="223">
        <f t="shared" si="2"/>
        <v>16137.111799179529</v>
      </c>
    </row>
    <row r="38" spans="1:7" x14ac:dyDescent="0.2">
      <c r="A38" s="192" t="s">
        <v>263</v>
      </c>
      <c r="B38" s="192" t="s">
        <v>264</v>
      </c>
      <c r="C38" s="194">
        <v>0</v>
      </c>
      <c r="D38" s="194">
        <v>10054650</v>
      </c>
      <c r="F38" s="223"/>
      <c r="G38" s="223">
        <f t="shared" si="2"/>
        <v>9820.9122875561643</v>
      </c>
    </row>
    <row r="39" spans="1:7" x14ac:dyDescent="0.2">
      <c r="A39" s="192" t="s">
        <v>232</v>
      </c>
      <c r="B39" s="192" t="s">
        <v>233</v>
      </c>
      <c r="C39" s="194">
        <v>1073719.32</v>
      </c>
      <c r="D39" s="194">
        <v>0</v>
      </c>
      <c r="F39" s="223"/>
      <c r="G39" s="223">
        <f t="shared" si="2"/>
        <v>0</v>
      </c>
    </row>
    <row r="40" spans="1:7" x14ac:dyDescent="0.2">
      <c r="A40" s="192" t="s">
        <v>234</v>
      </c>
      <c r="B40" s="192" t="s">
        <v>235</v>
      </c>
      <c r="C40" s="194">
        <v>261781217.68000001</v>
      </c>
      <c r="D40" s="194">
        <v>0</v>
      </c>
      <c r="F40" s="223">
        <f t="shared" ref="F40:F43" si="3">C40/E$1</f>
        <v>255695.66094940421</v>
      </c>
      <c r="G40" s="223"/>
    </row>
    <row r="41" spans="1:7" x14ac:dyDescent="0.2">
      <c r="A41" s="192" t="s">
        <v>236</v>
      </c>
      <c r="B41" s="192" t="s">
        <v>237</v>
      </c>
      <c r="C41" s="194">
        <v>111022740.81</v>
      </c>
      <c r="D41" s="194">
        <v>0</v>
      </c>
      <c r="F41" s="223">
        <f t="shared" si="3"/>
        <v>108441.82536628249</v>
      </c>
      <c r="G41" s="223"/>
    </row>
    <row r="42" spans="1:7" x14ac:dyDescent="0.2">
      <c r="A42" s="192" t="s">
        <v>238</v>
      </c>
      <c r="B42" s="192" t="s">
        <v>239</v>
      </c>
      <c r="C42" s="194">
        <v>31753375.559999999</v>
      </c>
      <c r="D42" s="194">
        <v>0</v>
      </c>
      <c r="F42" s="223">
        <f t="shared" si="3"/>
        <v>31015.213479195154</v>
      </c>
      <c r="G42" s="223"/>
    </row>
    <row r="43" spans="1:7" x14ac:dyDescent="0.2">
      <c r="A43" s="192" t="s">
        <v>240</v>
      </c>
      <c r="B43" s="192" t="s">
        <v>241</v>
      </c>
      <c r="C43" s="194">
        <v>4908576.12</v>
      </c>
      <c r="D43" s="194">
        <v>0</v>
      </c>
      <c r="F43" s="223">
        <f t="shared" si="3"/>
        <v>4794.4677866770853</v>
      </c>
      <c r="G43" s="223"/>
    </row>
    <row r="44" spans="1:7" x14ac:dyDescent="0.2">
      <c r="A44" s="192" t="s">
        <v>312</v>
      </c>
      <c r="B44" s="192" t="s">
        <v>313</v>
      </c>
      <c r="C44" s="194">
        <v>0</v>
      </c>
      <c r="D44" s="194">
        <v>709840.58</v>
      </c>
      <c r="F44" s="223"/>
      <c r="G44" s="223">
        <f t="shared" ref="G44:G45" si="4">D44/E$1</f>
        <v>693.33910920101584</v>
      </c>
    </row>
    <row r="45" spans="1:7" x14ac:dyDescent="0.2">
      <c r="A45" s="192" t="s">
        <v>337</v>
      </c>
      <c r="B45" s="192" t="s">
        <v>338</v>
      </c>
      <c r="C45" s="194">
        <v>17001320</v>
      </c>
      <c r="D45" s="194">
        <v>0</v>
      </c>
      <c r="F45" s="223"/>
      <c r="G45" s="223">
        <f t="shared" si="4"/>
        <v>0</v>
      </c>
    </row>
    <row r="46" spans="1:7" x14ac:dyDescent="0.2">
      <c r="A46" s="192" t="s">
        <v>242</v>
      </c>
      <c r="B46" s="192" t="s">
        <v>265</v>
      </c>
      <c r="C46" s="194">
        <v>54549707.170000002</v>
      </c>
      <c r="D46" s="194">
        <v>0</v>
      </c>
      <c r="F46" s="223">
        <f t="shared" ref="F46" si="5">C46/E$1</f>
        <v>53281.604971674162</v>
      </c>
      <c r="G46" s="223"/>
    </row>
    <row r="47" spans="1:7" x14ac:dyDescent="0.2">
      <c r="A47" s="192" t="s">
        <v>266</v>
      </c>
      <c r="B47" s="192" t="s">
        <v>267</v>
      </c>
      <c r="C47" s="194">
        <v>0</v>
      </c>
      <c r="D47" s="194">
        <v>582276.82000000007</v>
      </c>
      <c r="F47" s="223"/>
      <c r="G47" s="223">
        <f t="shared" ref="G47:G50" si="6">D47/E$1</f>
        <v>568.74078921664398</v>
      </c>
    </row>
    <row r="48" spans="1:7" x14ac:dyDescent="0.2">
      <c r="A48" s="192" t="s">
        <v>243</v>
      </c>
      <c r="B48" s="192" t="s">
        <v>244</v>
      </c>
      <c r="C48" s="194">
        <v>0</v>
      </c>
      <c r="D48" s="194">
        <v>377108790.94</v>
      </c>
      <c r="F48" s="223"/>
      <c r="G48" s="223">
        <f t="shared" si="6"/>
        <v>368342.2454971674</v>
      </c>
    </row>
    <row r="49" spans="1:7" x14ac:dyDescent="0.2">
      <c r="A49" s="192" t="s">
        <v>245</v>
      </c>
      <c r="B49" s="192" t="s">
        <v>268</v>
      </c>
      <c r="C49" s="194">
        <v>0</v>
      </c>
      <c r="D49" s="194">
        <f>230336680.95+51957890.94</f>
        <v>282294571.88999999</v>
      </c>
      <c r="F49" s="223"/>
      <c r="G49" s="223">
        <f t="shared" si="6"/>
        <v>275732.14679624926</v>
      </c>
    </row>
    <row r="50" spans="1:7" x14ac:dyDescent="0.2">
      <c r="A50" s="192" t="s">
        <v>246</v>
      </c>
      <c r="B50" s="192" t="s">
        <v>247</v>
      </c>
      <c r="C50" s="194">
        <v>0</v>
      </c>
      <c r="D50" s="194">
        <v>111675069.81</v>
      </c>
      <c r="F50" s="223"/>
      <c r="G50" s="223">
        <f t="shared" si="6"/>
        <v>109078.98985153351</v>
      </c>
    </row>
    <row r="51" spans="1:7" x14ac:dyDescent="0.2">
      <c r="A51" s="192" t="s">
        <v>248</v>
      </c>
      <c r="C51" s="194">
        <v>1440097826.47</v>
      </c>
      <c r="D51" s="194">
        <f>SUM(D3:D50)</f>
        <v>1440097826.4699998</v>
      </c>
      <c r="F51" s="232">
        <f>SUM(F3:F50)</f>
        <v>1388965.4103828873</v>
      </c>
      <c r="G51" s="232">
        <f>SUM(G3:G50)</f>
        <v>1634464.1252002344</v>
      </c>
    </row>
    <row r="52" spans="1:7" x14ac:dyDescent="0.2">
      <c r="A52" s="192" t="s">
        <v>249</v>
      </c>
      <c r="D52" s="194">
        <v>198503967.37</v>
      </c>
      <c r="F52" s="233">
        <f>H27-H6</f>
        <v>269048.02268997853</v>
      </c>
    </row>
    <row r="53" spans="1:7" x14ac:dyDescent="0.2">
      <c r="A53" s="192" t="s">
        <v>322</v>
      </c>
    </row>
    <row r="54" spans="1:7" ht="12.75" customHeight="1" x14ac:dyDescent="0.2"/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Sources and Uses of Funds</vt:lpstr>
      <vt:lpstr>Uses of Funds as per PIM</vt:lpstr>
      <vt:lpstr>EEP Statement</vt:lpstr>
      <vt:lpstr>DLI Statement</vt:lpstr>
      <vt:lpstr>AWP</vt:lpstr>
      <vt:lpstr>Dec 2022 TB &amp; Financials</vt:lpstr>
    </vt:vector>
  </TitlesOfParts>
  <Company>TANROADS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Kalulu</cp:lastModifiedBy>
  <cp:lastPrinted>2021-02-15T10:50:06Z</cp:lastPrinted>
  <dcterms:created xsi:type="dcterms:W3CDTF">2007-11-21T06:38:14Z</dcterms:created>
  <dcterms:modified xsi:type="dcterms:W3CDTF">2023-02-14T10:51:02Z</dcterms:modified>
</cp:coreProperties>
</file>